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-96" yWindow="-96" windowWidth="20712" windowHeight="13272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Print_Area" localSheetId="2">明細書【幼稚園】!$A$1:$CK$146</definedName>
  </definedNames>
  <calcPr calcId="162913"/>
</workbook>
</file>

<file path=xl/calcChain.xml><?xml version="1.0" encoding="utf-8"?>
<calcChain xmlns="http://schemas.openxmlformats.org/spreadsheetml/2006/main">
  <c r="AB72" i="22" l="1"/>
  <c r="AB47" i="22"/>
  <c r="BA26" i="22"/>
  <c r="AB69" i="22" s="1"/>
  <c r="AB64" i="22" l="1"/>
  <c r="AB52" i="22"/>
  <c r="BS42" i="22"/>
  <c r="BS37" i="22"/>
  <c r="AB92" i="22"/>
  <c r="AB87" i="22"/>
  <c r="AB82" i="22"/>
  <c r="AB77" i="22"/>
  <c r="V62" i="22"/>
  <c r="AB57" i="22"/>
  <c r="V52" i="22"/>
  <c r="AB42" i="22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C18" i="23"/>
  <c r="C17" i="23"/>
  <c r="C13" i="23"/>
  <c r="C15" i="23"/>
  <c r="C14" i="23"/>
  <c r="C23" i="23"/>
  <c r="C12" i="23"/>
  <c r="C26" i="23"/>
  <c r="C16" i="23"/>
  <c r="C24" i="23"/>
  <c r="C27" i="23"/>
  <c r="K7" i="23" l="1"/>
  <c r="G37" i="23"/>
  <c r="G36" i="23"/>
  <c r="G35" i="23"/>
  <c r="K17" i="23" s="1"/>
  <c r="BZ37" i="22" s="1"/>
  <c r="G32" i="23"/>
  <c r="G31" i="23"/>
  <c r="G30" i="23"/>
  <c r="G29" i="23"/>
  <c r="BV116" i="22"/>
  <c r="J16" i="22"/>
  <c r="AE20" i="22"/>
  <c r="AE17" i="22"/>
  <c r="C19" i="23"/>
  <c r="AM141" i="22" l="1"/>
  <c r="AI26" i="22"/>
  <c r="W26" i="22"/>
  <c r="J26" i="22"/>
  <c r="BS32" i="22" s="1"/>
  <c r="AK24" i="22"/>
  <c r="Y24" i="22"/>
  <c r="BY21" i="22"/>
  <c r="BC21" i="22"/>
  <c r="J19" i="22"/>
  <c r="BC15" i="22"/>
  <c r="AI12" i="22"/>
  <c r="O12" i="22"/>
  <c r="BC8" i="22"/>
  <c r="O8" i="22"/>
  <c r="O6" i="22"/>
  <c r="CD2" i="22"/>
  <c r="BR2" i="22"/>
  <c r="C5" i="23"/>
  <c r="C11" i="23"/>
  <c r="C22" i="23"/>
  <c r="C10" i="23"/>
  <c r="C9" i="23"/>
  <c r="C20" i="23"/>
  <c r="C25" i="23"/>
  <c r="C4" i="23"/>
  <c r="C6" i="23"/>
  <c r="C7" i="23"/>
  <c r="G34" i="23" l="1"/>
  <c r="G33" i="23"/>
  <c r="G4" i="23"/>
  <c r="G5" i="23" s="1"/>
  <c r="G6" i="23" s="1"/>
  <c r="G27" i="23"/>
  <c r="G28" i="23"/>
  <c r="G24" i="23"/>
  <c r="G23" i="23"/>
  <c r="L24" i="22"/>
  <c r="G3" i="23"/>
  <c r="I24" i="21"/>
  <c r="C8" i="23"/>
  <c r="C21" i="23"/>
  <c r="K16" i="23" l="1"/>
  <c r="BZ32" i="22" s="1"/>
  <c r="K18" i="23"/>
  <c r="BZ42" i="22" s="1"/>
  <c r="K15" i="23"/>
  <c r="AI92" i="22" s="1"/>
  <c r="K14" i="23"/>
  <c r="K13" i="23"/>
  <c r="K11" i="23"/>
  <c r="G7" i="23"/>
  <c r="G26" i="23"/>
  <c r="G25" i="23"/>
  <c r="AI87" i="22" l="1"/>
  <c r="AI82" i="22"/>
  <c r="AI72" i="22"/>
  <c r="G11" i="23"/>
  <c r="G22" i="23"/>
  <c r="K10" i="23" s="1"/>
  <c r="G21" i="23"/>
  <c r="G20" i="23"/>
  <c r="K12" i="23"/>
  <c r="G8" i="23"/>
  <c r="K3" i="23" s="1"/>
  <c r="G16" i="23"/>
  <c r="G18" i="23"/>
  <c r="G14" i="23"/>
  <c r="G10" i="23"/>
  <c r="G9" i="23"/>
  <c r="K4" i="23" s="1"/>
  <c r="G15" i="23"/>
  <c r="G12" i="23"/>
  <c r="G17" i="23"/>
  <c r="G13" i="23"/>
  <c r="G19" i="23"/>
  <c r="AI37" i="22" l="1"/>
  <c r="AI32" i="22"/>
  <c r="AI67" i="22"/>
  <c r="AI52" i="22"/>
  <c r="AI77" i="22"/>
  <c r="K5" i="23"/>
  <c r="K8" i="23"/>
  <c r="K9" i="23"/>
  <c r="K6" i="23"/>
  <c r="AI47" i="22" l="1"/>
  <c r="AI62" i="22"/>
  <c r="AI57" i="22"/>
  <c r="AI42" i="22"/>
  <c r="AI97" i="22" l="1"/>
  <c r="BV106" i="22" s="1"/>
  <c r="BV141" i="22" s="1"/>
</calcChain>
</file>

<file path=xl/comments1.xml><?xml version="1.0" encoding="utf-8"?>
<comments xmlns="http://schemas.openxmlformats.org/spreadsheetml/2006/main">
  <authors>
    <author>Administrator</author>
  </authors>
  <commentLis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要確認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<sst xmlns="http://schemas.openxmlformats.org/spreadsheetml/2006/main" count="935" uniqueCount="244">
  <si>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</si>
  <si>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</si>
  <si>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</si>
  <si>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</si>
  <si>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</si>
  <si>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</si>
  <si>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</si>
  <si>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</si>
  <si>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</si>
  <si>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</si>
  <si>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</si>
  <si>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</si>
  <si>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</si>
  <si>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</si>
  <si>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</si>
  <si>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</si>
  <si>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</si>
  <si>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</si>
  <si>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</si>
  <si>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</si>
  <si>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</si>
  <si>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</si>
  <si>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</si>
  <si>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</si>
  <si>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</si>
  <si>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</si>
  <si>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</si>
  <si>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</si>
  <si>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</si>
  <si>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</si>
  <si>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</si>
  <si>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</si>
  <si>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</si>
  <si>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</si>
  <si>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</si>
  <si>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</si>
  <si>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</si>
  <si>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</si>
  <si>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</si>
  <si>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</si>
  <si>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</si>
  <si>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</si>
  <si>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</si>
  <si>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</si>
  <si>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</si>
  <si>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</si>
  <si>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</si>
  <si>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</si>
  <si>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</si>
  <si>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</si>
  <si>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</si>
  <si>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</si>
  <si>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</si>
  <si>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</si>
  <si>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</si>
  <si>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</si>
  <si>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</si>
  <si>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</si>
  <si>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</si>
  <si>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</si>
  <si>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</si>
  <si>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</si>
  <si>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</si>
  <si>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</si>
  <si>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</si>
  <si>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</si>
  <si>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</si>
  <si>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</si>
  <si>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</si>
  <si>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</si>
  <si>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</si>
  <si>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</si>
  <si>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</si>
  <si>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</si>
  <si>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</si>
  <si>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</si>
  <si>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</si>
  <si>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</si>
  <si>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</si>
  <si>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</si>
  <si>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</si>
  <si>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</si>
  <si>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</si>
  <si>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</si>
  <si>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</si>
  <si>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</si>
  <si>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</si>
  <si>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</si>
  <si>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</si>
  <si>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</si>
  <si>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</si>
  <si>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</si>
  <si>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</si>
  <si>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</si>
  <si>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</si>
  <si>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</si>
  <si>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</si>
  <si>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</si>
  <si>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</si>
  <si>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</si>
  <si>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</si>
  <si>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</si>
  <si>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</si>
  <si>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</si>
  <si>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</si>
  <si>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</si>
  <si>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</si>
  <si>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</si>
  <si>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</si>
  <si>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</si>
  <si>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</si>
  <si>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</si>
  <si>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</si>
  <si>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</si>
  <si>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</si>
  <si>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</si>
  <si>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</si>
  <si>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</si>
  <si>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</si>
  <si>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</si>
  <si>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</si>
  <si>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</si>
  <si>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</si>
  <si>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</si>
  <si>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</si>
  <si>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</si>
  <si>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</si>
  <si>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</si>
  <si>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</si>
  <si>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</si>
  <si>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</si>
  <si>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</si>
  <si>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</si>
  <si>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</si>
  <si>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</si>
  <si>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</si>
  <si>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</si>
  <si>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</si>
  <si>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</si>
  <si>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</si>
  <si>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</si>
  <si>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</si>
  <si>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</si>
  <si>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</si>
  <si>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</si>
  <si>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</si>
  <si>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</si>
  <si>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</si>
  <si>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</si>
  <si>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</si>
  <si>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</si>
  <si>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</si>
  <si>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</si>
  <si>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</si>
  <si>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</si>
  <si>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</si>
  <si>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</si>
  <si>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</si>
  <si>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</si>
  <si>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</si>
  <si>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</si>
  <si>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</si>
  <si>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</si>
  <si>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</si>
  <si>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</si>
  <si>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</si>
  <si>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</si>
  <si>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</si>
  <si>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</si>
  <si>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</si>
  <si>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</si>
  <si>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</si>
  <si>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</si>
  <si>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</si>
  <si>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</si>
  <si>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</si>
  <si>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</si>
  <si>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</si>
  <si>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</si>
  <si>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</si>
  <si>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</si>
  <si>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</si>
  <si>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</si>
  <si>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</si>
  <si>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</si>
  <si>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</si>
  <si>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</si>
  <si>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</si>
  <si>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</si>
  <si>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</si>
  <si>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</si>
  <si>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</si>
  <si>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</si>
  <si>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</si>
  <si>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</si>
  <si>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</si>
  <si>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</si>
  <si>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</si>
  <si>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</si>
  <si>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</si>
  <si>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</si>
  <si>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</si>
  <si>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</si>
  <si>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</si>
  <si>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</si>
  <si>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</si>
  <si>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</si>
  <si>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20200401_幼稚園_公定価格保育単価表１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</si>
  <si>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20200401_幼稚園_公定価格保育単価表２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</si>
  <si>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</si>
  <si>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</si>
  <si>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</si>
  <si>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</si>
  <si>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</si>
  <si>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</si>
  <si>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</si>
  <si>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</si>
  <si>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</si>
  <si>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</si>
  <si>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</si>
  <si>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</si>
  <si>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</si>
  <si>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</si>
  <si>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</si>
  <si>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</si>
  <si>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</si>
  <si>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</si>
  <si>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</si>
  <si>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</si>
  <si>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</si>
  <si>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</si>
  <si>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</si>
  <si>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</si>
  <si>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</si>
  <si>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</si>
  <si>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</si>
  <si>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</si>
  <si>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</si>
  <si>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</si>
  <si>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</si>
  <si>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</si>
  <si>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</si>
  <si>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</si>
  <si>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令和２年４月～令和３年１月請求用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6">
      <t>セイキュウヨウ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</si>
</sst>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人&quot;"/>
    <numFmt numFmtId="181" formatCode="#&quot;日&quot;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41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0" fillId="0" borderId="18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6" borderId="0" xfId="0" applyFont="1" applyFill="1">
      <alignment vertical="center"/>
    </xf>
    <xf numFmtId="0" fontId="0" fillId="1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7" xfId="0" applyFill="1" applyBorder="1" applyAlignment="1" applyProtection="1">
      <alignment horizontal="left" vertical="center" wrapText="1"/>
      <protection locked="0"/>
    </xf>
    <xf numFmtId="0" fontId="0" fillId="6" borderId="47" xfId="0" applyFill="1" applyBorder="1" applyProtection="1">
      <alignment vertical="center"/>
      <protection locked="0"/>
    </xf>
    <xf numFmtId="0" fontId="0" fillId="0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181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13" borderId="0" xfId="0" applyFill="1" applyProtection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19" fillId="15" borderId="18" xfId="0" applyFont="1" applyFill="1" applyBorder="1" applyProtection="1">
      <alignment vertical="center"/>
      <protection locked="0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2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1" fontId="21" fillId="0" borderId="0" xfId="0" applyNumberFormat="1" applyFont="1" applyFill="1" applyBorder="1" applyAlignment="1" applyProtection="1">
      <alignment vertical="center" shrinkToFit="1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177" fontId="25" fillId="0" borderId="76" xfId="0" applyNumberFormat="1" applyFont="1" applyFill="1" applyBorder="1" applyAlignment="1" applyProtection="1">
      <alignment horizontal="right" vertical="center"/>
      <protection locked="0"/>
    </xf>
    <xf numFmtId="177" fontId="25" fillId="0" borderId="20" xfId="0" applyNumberFormat="1" applyFont="1" applyFill="1" applyBorder="1" applyAlignment="1" applyProtection="1">
      <alignment horizontal="right" vertical="center"/>
      <protection locked="0"/>
    </xf>
    <xf numFmtId="177" fontId="25" fillId="0" borderId="77" xfId="0" applyNumberFormat="1" applyFont="1" applyFill="1" applyBorder="1" applyAlignment="1" applyProtection="1">
      <alignment horizontal="right" vertical="center"/>
      <protection locked="0"/>
    </xf>
    <xf numFmtId="177" fontId="25" fillId="0" borderId="78" xfId="0" applyNumberFormat="1" applyFont="1" applyFill="1" applyBorder="1" applyAlignment="1" applyProtection="1">
      <alignment horizontal="right" vertical="center"/>
      <protection locked="0"/>
    </xf>
    <xf numFmtId="177" fontId="25" fillId="0" borderId="79" xfId="0" applyNumberFormat="1" applyFont="1" applyFill="1" applyBorder="1" applyAlignment="1" applyProtection="1">
      <alignment horizontal="right" vertical="center"/>
      <protection locked="0"/>
    </xf>
    <xf numFmtId="177" fontId="25" fillId="0" borderId="80" xfId="0" applyNumberFormat="1" applyFont="1" applyFill="1" applyBorder="1" applyAlignment="1" applyProtection="1">
      <alignment horizontal="right" vertical="center"/>
      <protection locked="0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181" fontId="21" fillId="0" borderId="54" xfId="0" applyNumberFormat="1" applyFont="1" applyFill="1" applyBorder="1" applyAlignment="1" applyProtection="1">
      <alignment horizontal="center" vertical="center" shrinkToFit="1"/>
    </xf>
    <xf numFmtId="181" fontId="21" fillId="0" borderId="22" xfId="0" applyNumberFormat="1" applyFont="1" applyFill="1" applyBorder="1" applyAlignment="1" applyProtection="1">
      <alignment horizontal="center" vertical="center" shrinkToFit="1"/>
    </xf>
    <xf numFmtId="181" fontId="21" fillId="0" borderId="51" xfId="0" applyNumberFormat="1" applyFont="1" applyFill="1" applyBorder="1" applyAlignment="1" applyProtection="1">
      <alignment horizontal="center" vertical="center" shrinkToFit="1"/>
    </xf>
    <xf numFmtId="181" fontId="21" fillId="0" borderId="32" xfId="0" applyNumberFormat="1" applyFont="1" applyFill="1" applyBorder="1" applyAlignment="1" applyProtection="1">
      <alignment horizontal="center" vertical="center" shrinkToFit="1"/>
    </xf>
    <xf numFmtId="181" fontId="21" fillId="0" borderId="0" xfId="0" applyNumberFormat="1" applyFont="1" applyFill="1" applyBorder="1" applyAlignment="1" applyProtection="1">
      <alignment horizontal="center" vertical="center" shrinkToFit="1"/>
    </xf>
    <xf numFmtId="181" fontId="21" fillId="0" borderId="9" xfId="0" applyNumberFormat="1" applyFont="1" applyFill="1" applyBorder="1" applyAlignment="1" applyProtection="1">
      <alignment horizontal="center" vertical="center" shrinkToFit="1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1" fontId="21" fillId="0" borderId="102" xfId="0" applyNumberFormat="1" applyFont="1" applyFill="1" applyBorder="1" applyAlignment="1" applyProtection="1">
      <alignment horizontal="center" vertical="center" shrinkToFit="1"/>
    </xf>
    <xf numFmtId="181" fontId="21" fillId="0" borderId="103" xfId="0" applyNumberFormat="1" applyFont="1" applyFill="1" applyBorder="1" applyAlignment="1" applyProtection="1">
      <alignment horizontal="center" vertical="center" shrinkToFit="1"/>
    </xf>
    <xf numFmtId="181" fontId="21" fillId="0" borderId="104" xfId="0" applyNumberFormat="1" applyFont="1" applyFill="1" applyBorder="1" applyAlignment="1" applyProtection="1">
      <alignment horizontal="center" vertical="center" shrinkToFit="1"/>
    </xf>
    <xf numFmtId="181" fontId="21" fillId="0" borderId="105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32" fillId="3" borderId="61" xfId="0" applyFont="1" applyFill="1" applyBorder="1" applyAlignment="1" applyProtection="1">
      <alignment horizontal="center" vertical="center" wrapText="1"/>
    </xf>
    <xf numFmtId="0" fontId="32" fillId="3" borderId="13" xfId="0" applyFont="1" applyFill="1" applyBorder="1" applyAlignment="1" applyProtection="1">
      <alignment horizontal="center" vertical="center" wrapText="1"/>
    </xf>
    <xf numFmtId="0" fontId="32" fillId="3" borderId="60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61" xfId="0" applyFont="1" applyFill="1" applyBorder="1" applyAlignment="1" applyProtection="1">
      <alignment horizontal="center" vertical="center" wrapText="1"/>
    </xf>
    <xf numFmtId="0" fontId="21" fillId="18" borderId="13" xfId="0" applyFont="1" applyFill="1" applyBorder="1" applyAlignment="1" applyProtection="1">
      <alignment horizontal="center" vertical="center" wrapText="1"/>
    </xf>
    <xf numFmtId="0" fontId="21" fillId="18" borderId="7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textRotation="255"/>
      <protection locked="0"/>
    </xf>
    <xf numFmtId="0" fontId="6" fillId="3" borderId="1" xfId="0" applyFont="1" applyFill="1" applyBorder="1" applyAlignment="1" applyProtection="1">
      <alignment horizontal="center" vertical="center" textRotation="255"/>
      <protection locked="0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6" fillId="4" borderId="51" xfId="0" applyFont="1" applyFill="1" applyBorder="1" applyAlignment="1" applyProtection="1">
      <alignment horizontal="center" vertical="center" shrinkToFit="1"/>
    </xf>
    <xf numFmtId="0" fontId="6" fillId="4" borderId="52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left" vertical="center"/>
    </xf>
    <xf numFmtId="0" fontId="21" fillId="16" borderId="22" xfId="0" applyFont="1" applyFill="1" applyBorder="1" applyAlignment="1" applyProtection="1">
      <alignment horizontal="left" vertical="center"/>
    </xf>
    <xf numFmtId="0" fontId="21" fillId="16" borderId="51" xfId="0" applyFont="1" applyFill="1" applyBorder="1" applyAlignment="1" applyProtection="1">
      <alignment horizontal="left" vertical="center"/>
    </xf>
    <xf numFmtId="0" fontId="21" fillId="16" borderId="67" xfId="0" applyFont="1" applyFill="1" applyBorder="1" applyAlignment="1" applyProtection="1">
      <alignment horizontal="left" vertical="center"/>
    </xf>
    <xf numFmtId="0" fontId="21" fillId="16" borderId="0" xfId="0" applyFont="1" applyFill="1" applyBorder="1" applyAlignment="1" applyProtection="1">
      <alignment horizontal="left" vertical="center"/>
    </xf>
    <xf numFmtId="0" fontId="21" fillId="16" borderId="9" xfId="0" applyFont="1" applyFill="1" applyBorder="1" applyAlignment="1" applyProtection="1">
      <alignment horizontal="left" vertical="center"/>
    </xf>
    <xf numFmtId="0" fontId="21" fillId="16" borderId="30" xfId="0" applyFont="1" applyFill="1" applyBorder="1" applyAlignment="1" applyProtection="1">
      <alignment horizontal="left" vertical="center"/>
    </xf>
    <xf numFmtId="0" fontId="21" fillId="16" borderId="1" xfId="0" applyFont="1" applyFill="1" applyBorder="1" applyAlignment="1" applyProtection="1">
      <alignment horizontal="left" vertical="center"/>
    </xf>
    <xf numFmtId="0" fontId="21" fillId="16" borderId="11" xfId="0" applyFont="1" applyFill="1" applyBorder="1" applyAlignment="1" applyProtection="1">
      <alignment horizontal="left" vertical="center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  <protection locked="0"/>
    </xf>
    <xf numFmtId="0" fontId="43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21" fillId="16" borderId="40" xfId="0" applyFont="1" applyFill="1" applyBorder="1" applyAlignment="1" applyProtection="1">
      <alignment horizontal="center" vertical="center" wrapText="1"/>
    </xf>
    <xf numFmtId="0" fontId="21" fillId="16" borderId="22" xfId="0" applyFont="1" applyFill="1" applyBorder="1" applyAlignment="1" applyProtection="1">
      <alignment horizontal="center" vertical="center" wrapText="1"/>
    </xf>
    <xf numFmtId="0" fontId="21" fillId="16" borderId="51" xfId="0" applyFont="1" applyFill="1" applyBorder="1" applyAlignment="1" applyProtection="1">
      <alignment horizontal="center" vertical="center" wrapText="1"/>
    </xf>
    <xf numFmtId="0" fontId="21" fillId="16" borderId="67" xfId="0" applyFont="1" applyFill="1" applyBorder="1" applyAlignment="1" applyProtection="1">
      <alignment horizontal="center" vertical="center" wrapText="1"/>
    </xf>
    <xf numFmtId="0" fontId="21" fillId="16" borderId="0" xfId="0" applyFont="1" applyFill="1" applyBorder="1" applyAlignment="1" applyProtection="1">
      <alignment horizontal="center" vertical="center" wrapText="1"/>
    </xf>
    <xf numFmtId="0" fontId="21" fillId="16" borderId="9" xfId="0" applyFont="1" applyFill="1" applyBorder="1" applyAlignment="1" applyProtection="1">
      <alignment horizontal="center" vertical="center" wrapText="1"/>
    </xf>
    <xf numFmtId="0" fontId="21" fillId="16" borderId="42" xfId="0" applyFont="1" applyFill="1" applyBorder="1" applyAlignment="1" applyProtection="1">
      <alignment horizontal="center" vertical="center" wrapText="1"/>
    </xf>
    <xf numFmtId="0" fontId="21" fillId="16" borderId="43" xfId="0" applyFont="1" applyFill="1" applyBorder="1" applyAlignment="1" applyProtection="1">
      <alignment horizontal="center" vertical="center" wrapText="1"/>
    </xf>
    <xf numFmtId="0" fontId="21" fillId="16" borderId="5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0" fontId="6" fillId="0" borderId="6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19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FF"/>
      <color rgb="FFFF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6</xdr:row>
      <xdr:rowOff>66673</xdr:rowOff>
    </xdr:from>
    <xdr:to>
      <xdr:col>11</xdr:col>
      <xdr:colOff>14287</xdr:colOff>
      <xdr:row>12</xdr:row>
      <xdr:rowOff>14287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834062" y="1404936"/>
          <a:ext cx="3128963" cy="100488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780D7CB-5F9F-49F6-A73B-9EC85A0A44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148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A3E522-B777-4668-85FA-99BBC9425E61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E254E65-C219-426F-874E-860B55309138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59A54-DB93-4A7C-AE21-2A14432695C6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7F1840-1493-4EA7-8F32-C517F7E3C45C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619DB5E-2429-43D4-8AB1-89C41B5102C7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2"/>
  <sheetViews>
    <sheetView tabSelected="1" workbookViewId="0">
      <selection activeCell="C2" sqref="C2"/>
    </sheetView>
  </sheetViews>
  <sheetFormatPr defaultRowHeight="13.2"/>
  <cols>
    <col min="1" max="1" width="18.44140625" style="82" bestFit="1" customWidth="1"/>
    <col min="2" max="2" width="19" style="82" bestFit="1" customWidth="1"/>
    <col min="3" max="3" width="9.77734375" style="82" customWidth="1"/>
    <col min="4" max="4" width="10.77734375" style="82" bestFit="1" customWidth="1"/>
    <col min="5" max="5" width="8.77734375" style="82" bestFit="1" customWidth="1"/>
    <col min="6" max="6" width="9.44140625" style="82" customWidth="1"/>
    <col min="7" max="7" width="11.88671875" style="82" bestFit="1" customWidth="1"/>
    <col min="8" max="8" width="14.88671875" style="82" bestFit="1" customWidth="1"/>
    <col min="9" max="16384" width="8.88671875" style="82"/>
  </cols>
  <sheetData>
    <row r="1" spans="1:6">
      <c r="A1" s="99" t="s">
        <v>88</v>
      </c>
      <c r="B1" s="99"/>
      <c r="C1" s="81"/>
      <c r="D1" s="81"/>
    </row>
    <row r="2" spans="1:6">
      <c r="A2" s="177" t="s">
        <v>101</v>
      </c>
      <c r="B2" s="177"/>
      <c r="C2" s="83"/>
      <c r="D2" s="84" t="s">
        <v>0</v>
      </c>
      <c r="E2" s="85"/>
      <c r="F2" s="86" t="s">
        <v>102</v>
      </c>
    </row>
    <row r="3" spans="1:6">
      <c r="A3" s="177" t="s">
        <v>100</v>
      </c>
      <c r="B3" s="177"/>
      <c r="C3" s="178"/>
      <c r="D3" s="178"/>
      <c r="E3" s="178"/>
      <c r="F3" s="178"/>
    </row>
    <row r="4" spans="1:6" ht="39.450000000000003" customHeight="1">
      <c r="A4" s="177" t="s">
        <v>99</v>
      </c>
      <c r="B4" s="177"/>
      <c r="C4" s="179"/>
      <c r="D4" s="179"/>
      <c r="E4" s="179"/>
      <c r="F4" s="179"/>
    </row>
    <row r="5" spans="1:6" ht="13.95" customHeight="1">
      <c r="A5" s="180" t="s">
        <v>127</v>
      </c>
      <c r="B5" s="181"/>
      <c r="C5" s="182" t="s">
        <v>128</v>
      </c>
      <c r="D5" s="183"/>
      <c r="E5" s="88"/>
      <c r="F5" s="88"/>
    </row>
    <row r="6" spans="1:6" ht="13.95" customHeight="1">
      <c r="A6" s="180" t="s">
        <v>98</v>
      </c>
      <c r="B6" s="181"/>
      <c r="C6" s="89"/>
      <c r="D6" s="107"/>
      <c r="E6" s="88"/>
      <c r="F6" s="88"/>
    </row>
    <row r="7" spans="1:6" ht="13.95" customHeight="1">
      <c r="A7" s="177" t="s">
        <v>70</v>
      </c>
      <c r="B7" s="177"/>
      <c r="C7" s="90"/>
      <c r="D7" s="108" t="s">
        <v>71</v>
      </c>
    </row>
    <row r="8" spans="1:6" ht="13.95" customHeight="1">
      <c r="A8" s="184" t="s">
        <v>48</v>
      </c>
      <c r="B8" s="100" t="s">
        <v>94</v>
      </c>
      <c r="C8" s="85"/>
      <c r="D8" s="101" t="s">
        <v>35</v>
      </c>
    </row>
    <row r="9" spans="1:6" ht="13.95" customHeight="1">
      <c r="A9" s="185"/>
      <c r="B9" s="100" t="s">
        <v>95</v>
      </c>
      <c r="C9" s="91"/>
      <c r="D9" s="101" t="s">
        <v>35</v>
      </c>
    </row>
    <row r="10" spans="1:6" ht="13.95" customHeight="1">
      <c r="A10" s="186"/>
      <c r="B10" s="100" t="s">
        <v>96</v>
      </c>
      <c r="C10" s="91"/>
      <c r="D10" s="101" t="s">
        <v>35</v>
      </c>
    </row>
    <row r="11" spans="1:6" ht="13.95" customHeight="1">
      <c r="A11" s="177" t="s">
        <v>34</v>
      </c>
      <c r="B11" s="177"/>
      <c r="C11" s="85"/>
      <c r="D11" s="101" t="s">
        <v>35</v>
      </c>
    </row>
    <row r="12" spans="1:6" ht="13.95" customHeight="1">
      <c r="A12" s="184" t="s">
        <v>36</v>
      </c>
      <c r="B12" s="101" t="s">
        <v>90</v>
      </c>
      <c r="C12" s="85"/>
      <c r="D12" s="101" t="s">
        <v>39</v>
      </c>
    </row>
    <row r="13" spans="1:6" ht="13.95" customHeight="1">
      <c r="A13" s="186"/>
      <c r="B13" s="101" t="s">
        <v>91</v>
      </c>
      <c r="C13" s="85"/>
      <c r="D13" s="101" t="s">
        <v>39</v>
      </c>
    </row>
    <row r="14" spans="1:6" ht="13.95" customHeight="1">
      <c r="A14" s="184" t="s">
        <v>37</v>
      </c>
      <c r="B14" s="101" t="s">
        <v>97</v>
      </c>
      <c r="C14" s="85"/>
      <c r="D14" s="107"/>
    </row>
    <row r="15" spans="1:6" ht="13.95" customHeight="1">
      <c r="A15" s="185"/>
      <c r="B15" s="101" t="s">
        <v>92</v>
      </c>
      <c r="C15" s="85"/>
      <c r="D15" s="101" t="s">
        <v>35</v>
      </c>
    </row>
    <row r="16" spans="1:6" ht="13.95" customHeight="1">
      <c r="A16" s="186"/>
      <c r="B16" s="101" t="s">
        <v>93</v>
      </c>
      <c r="C16" s="85"/>
      <c r="D16" s="101" t="s">
        <v>35</v>
      </c>
    </row>
    <row r="17" spans="1:4" ht="13.95" customHeight="1">
      <c r="A17" s="102"/>
      <c r="B17" s="102"/>
    </row>
    <row r="18" spans="1:4" ht="13.95" customHeight="1">
      <c r="A18" s="177" t="s">
        <v>235</v>
      </c>
      <c r="B18" s="177"/>
      <c r="C18" s="92"/>
    </row>
    <row r="19" spans="1:4" ht="13.95" customHeight="1">
      <c r="A19" s="177" t="s">
        <v>129</v>
      </c>
      <c r="B19" s="177"/>
      <c r="C19" s="92"/>
    </row>
    <row r="20" spans="1:4" ht="13.95" customHeight="1">
      <c r="A20" s="103" t="s">
        <v>130</v>
      </c>
      <c r="B20" s="103" t="s">
        <v>213</v>
      </c>
      <c r="C20" s="92"/>
      <c r="D20" s="93"/>
    </row>
    <row r="21" spans="1:4" ht="13.95" customHeight="1">
      <c r="A21" s="100"/>
      <c r="B21" s="100" t="s">
        <v>212</v>
      </c>
      <c r="C21" s="94"/>
      <c r="D21" s="93"/>
    </row>
    <row r="22" spans="1:4" ht="13.95" customHeight="1">
      <c r="A22" s="189" t="s">
        <v>131</v>
      </c>
      <c r="B22" s="189"/>
      <c r="C22" s="92"/>
    </row>
    <row r="23" spans="1:4" ht="13.95" customHeight="1">
      <c r="A23" s="190" t="s">
        <v>132</v>
      </c>
      <c r="B23" s="104" t="s">
        <v>134</v>
      </c>
      <c r="C23" s="95"/>
    </row>
    <row r="24" spans="1:4" ht="13.95" customHeight="1">
      <c r="A24" s="191"/>
      <c r="B24" s="104" t="s">
        <v>133</v>
      </c>
      <c r="C24" s="96"/>
    </row>
    <row r="25" spans="1:4" ht="13.95" customHeight="1">
      <c r="A25" s="105" t="s">
        <v>203</v>
      </c>
      <c r="B25" s="106" t="s">
        <v>216</v>
      </c>
      <c r="C25" s="97"/>
    </row>
    <row r="26" spans="1:4" ht="13.95" customHeight="1">
      <c r="A26" s="187" t="s">
        <v>232</v>
      </c>
      <c r="B26" s="188"/>
      <c r="C26" s="92"/>
    </row>
    <row r="27" spans="1:4" ht="13.95" customHeight="1">
      <c r="A27" s="180" t="s">
        <v>181</v>
      </c>
      <c r="B27" s="181"/>
      <c r="C27" s="92"/>
    </row>
    <row r="28" spans="1:4">
      <c r="A28" s="180" t="s">
        <v>110</v>
      </c>
      <c r="B28" s="181"/>
      <c r="C28" s="92"/>
    </row>
    <row r="29" spans="1:4">
      <c r="A29" s="193" t="s">
        <v>182</v>
      </c>
      <c r="B29" s="195"/>
      <c r="C29" s="92"/>
    </row>
    <row r="30" spans="1:4">
      <c r="A30" s="193" t="s">
        <v>183</v>
      </c>
      <c r="B30" s="194"/>
      <c r="C30" s="92"/>
    </row>
    <row r="31" spans="1:4">
      <c r="A31" s="180" t="s">
        <v>184</v>
      </c>
      <c r="B31" s="192"/>
      <c r="C31" s="95"/>
    </row>
    <row r="32" spans="1:4">
      <c r="A32" s="180" t="s">
        <v>111</v>
      </c>
      <c r="B32" s="192"/>
      <c r="C32" s="92"/>
    </row>
    <row r="33" spans="1:1">
      <c r="A33" s="98"/>
    </row>
    <row r="34" spans="1:1">
      <c r="A34" s="98"/>
    </row>
    <row r="35" spans="1:1">
      <c r="A35" s="98"/>
    </row>
    <row r="36" spans="1:1">
      <c r="A36" s="98"/>
    </row>
    <row r="37" spans="1:1">
      <c r="A37" s="98"/>
    </row>
    <row r="38" spans="1:1">
      <c r="A38" s="98"/>
    </row>
    <row r="39" spans="1:1">
      <c r="A39" s="98"/>
    </row>
    <row r="40" spans="1:1">
      <c r="A40" s="98"/>
    </row>
    <row r="41" spans="1:1">
      <c r="A41" s="98"/>
    </row>
    <row r="42" spans="1:1">
      <c r="A42" s="98"/>
    </row>
  </sheetData>
  <sheetProtection algorithmName="SHA-512" hashValue="UJhEH+l3x5qxYQChBzRgtvLSfFDI7uY41BG0skPekv/gdHZwlZiCCfB2wqVYcSJTYj/hm9D7ou0+ooRtfWDlew==" saltValue="NVZDsiV8q6A3+gfZWrOXHg==" spinCount="100000" sheet="1" objects="1" scenarios="1"/>
  <mergeCells count="24">
    <mergeCell ref="A28:B28"/>
    <mergeCell ref="A18:B18"/>
    <mergeCell ref="A32:B32"/>
    <mergeCell ref="A31:B31"/>
    <mergeCell ref="A30:B30"/>
    <mergeCell ref="A29:B29"/>
    <mergeCell ref="A12:A13"/>
    <mergeCell ref="A14:A16"/>
    <mergeCell ref="A19:B19"/>
    <mergeCell ref="A27:B27"/>
    <mergeCell ref="A26:B26"/>
    <mergeCell ref="A22:B22"/>
    <mergeCell ref="A23:A24"/>
    <mergeCell ref="A2:B2"/>
    <mergeCell ref="C3:F3"/>
    <mergeCell ref="C4:F4"/>
    <mergeCell ref="A4:B4"/>
    <mergeCell ref="A11:B11"/>
    <mergeCell ref="A7:B7"/>
    <mergeCell ref="A3:B3"/>
    <mergeCell ref="A5:B5"/>
    <mergeCell ref="C5:D5"/>
    <mergeCell ref="A6:B6"/>
    <mergeCell ref="A8:A10"/>
  </mergeCells>
  <phoneticPr fontId="2"/>
  <dataValidations count="12">
    <dataValidation type="list" showInputMessage="1" showErrorMessage="1" sqref="C7">
      <formula1>"20/100,16/100,15/100,12/100,10/100,6/100,3/100,その他"</formula1>
    </dataValidation>
    <dataValidation type="list" allowBlank="1" showInputMessage="1" showErrorMessage="1" sqref="C14">
      <formula1>"適,否"</formula1>
    </dataValidation>
    <dataValidation type="whole" allowBlank="1" showInputMessage="1" showErrorMessage="1" sqref="E2">
      <formula1>1</formula1>
      <formula2>12</formula2>
    </dataValidation>
    <dataValidation type="list" allowBlank="1" showInputMessage="1" showErrorMessage="1" sqref="C6">
      <formula1>"公立,私立"</formula1>
    </dataValidation>
    <dataValidation type="list" allowBlank="1" showInputMessage="1" showErrorMessage="1" prompt="加算対象の場合「○」を入力してください" sqref="C22 C18:C20 C26:C27 C29:C30">
      <formula1>"○"</formula1>
    </dataValidation>
    <dataValidation type="list" allowBlank="1" showInputMessage="1" showErrorMessage="1" prompt="給食を実施している場合「施設内調理」「外部搬入」を選択して入力してください" sqref="C23">
      <formula1>"施設内調理,外部搬入"</formula1>
    </dataValidation>
    <dataValidation type="list" allowBlank="1" showInputMessage="1" showErrorMessage="1" prompt="地域区分をを入力してください" sqref="C31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2">
      <formula1>"配置,兼務,嘱託"</formula1>
    </dataValidation>
    <dataValidation type="list" allowBlank="1" showInputMessage="1" showErrorMessage="1" prompt="給食を実施している場合、週当たりの実施日数を入力してください" sqref="C24">
      <formula1>"１,２,３,４,５"</formula1>
    </dataValidation>
    <dataValidation type="whole" allowBlank="1" showInputMessage="1" showErrorMessage="1" prompt="給食を実施している場合、請求月の給食実施日数を入力してください" sqref="C25">
      <formula1>1</formula1>
      <formula2>25</formula2>
    </dataValidation>
    <dataValidation type="list" allowBlank="1" showInputMessage="1" showErrorMessage="1" prompt="加算対象の場合、加配人数を入力してください" sqref="C21">
      <formula1>"1,2,3,3.5,4,5,6,7,8"</formula1>
    </dataValidation>
    <dataValidation type="list" allowBlank="1" showInputMessage="1" showErrorMessage="1" prompt="加算対象の場合「A」「B」を入力してください" sqref="C28">
      <formula1>"A,B"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zoomScale="115" zoomScaleNormal="115" workbookViewId="0">
      <selection activeCell="F5" sqref="F5:F6"/>
    </sheetView>
  </sheetViews>
  <sheetFormatPr defaultRowHeight="13.2"/>
  <cols>
    <col min="1" max="1" width="3.33203125" style="82" customWidth="1"/>
    <col min="2" max="2" width="16.109375" style="82" bestFit="1" customWidth="1"/>
    <col min="3" max="3" width="18.109375" style="82" customWidth="1"/>
    <col min="4" max="4" width="9.77734375" style="82" customWidth="1"/>
    <col min="5" max="5" width="9.44140625" style="82" customWidth="1"/>
    <col min="6" max="6" width="10.77734375" style="82" bestFit="1" customWidth="1"/>
    <col min="7" max="7" width="8.77734375" style="82" bestFit="1" customWidth="1"/>
    <col min="8" max="8" width="10.21875" style="82" customWidth="1"/>
    <col min="9" max="9" width="14.88671875" style="82" customWidth="1"/>
    <col min="10" max="16384" width="8.88671875" style="82"/>
  </cols>
  <sheetData>
    <row r="1" spans="1:9">
      <c r="A1" s="117" t="s">
        <v>89</v>
      </c>
      <c r="B1" s="117"/>
      <c r="C1" s="117"/>
      <c r="D1" s="117"/>
      <c r="E1" s="117"/>
      <c r="F1" s="117"/>
      <c r="G1" s="117"/>
      <c r="H1" s="117"/>
      <c r="I1" s="117"/>
    </row>
    <row r="2" spans="1:9" ht="26.4">
      <c r="A2" s="118"/>
      <c r="B2" s="119" t="s">
        <v>103</v>
      </c>
      <c r="C2" s="119" t="s">
        <v>9</v>
      </c>
      <c r="D2" s="119" t="s">
        <v>104</v>
      </c>
      <c r="E2" s="119" t="s">
        <v>106</v>
      </c>
      <c r="F2" s="119" t="s">
        <v>105</v>
      </c>
      <c r="G2" s="119" t="s">
        <v>59</v>
      </c>
      <c r="H2" s="120" t="s">
        <v>108</v>
      </c>
      <c r="I2" s="121" t="s">
        <v>123</v>
      </c>
    </row>
    <row r="3" spans="1:9">
      <c r="A3" s="118" t="s">
        <v>125</v>
      </c>
      <c r="B3" s="122">
        <v>5678912</v>
      </c>
      <c r="C3" s="123" t="s">
        <v>121</v>
      </c>
      <c r="D3" s="124">
        <v>43952</v>
      </c>
      <c r="E3" s="125">
        <v>4</v>
      </c>
      <c r="F3" s="124">
        <v>43922</v>
      </c>
      <c r="G3" s="125" t="s">
        <v>135</v>
      </c>
      <c r="H3" s="126" t="s">
        <v>122</v>
      </c>
      <c r="I3" s="127">
        <v>170820</v>
      </c>
    </row>
    <row r="4" spans="1:9">
      <c r="A4" s="109">
        <v>1</v>
      </c>
      <c r="B4" s="110"/>
      <c r="C4" s="111"/>
      <c r="D4" s="112"/>
      <c r="E4" s="87"/>
      <c r="F4" s="112"/>
      <c r="G4" s="87"/>
      <c r="H4" s="113"/>
      <c r="I4" s="114"/>
    </row>
    <row r="5" spans="1:9">
      <c r="A5" s="109">
        <v>2</v>
      </c>
      <c r="B5" s="110"/>
      <c r="C5" s="111"/>
      <c r="D5" s="112"/>
      <c r="E5" s="87"/>
      <c r="F5" s="112"/>
      <c r="G5" s="87"/>
      <c r="H5" s="113"/>
      <c r="I5" s="115"/>
    </row>
    <row r="6" spans="1:9">
      <c r="A6" s="109">
        <v>3</v>
      </c>
      <c r="B6" s="110"/>
      <c r="C6" s="111"/>
      <c r="D6" s="112"/>
      <c r="E6" s="87"/>
      <c r="F6" s="112"/>
      <c r="G6" s="87"/>
      <c r="H6" s="113"/>
      <c r="I6" s="114"/>
    </row>
    <row r="7" spans="1:9">
      <c r="A7" s="109">
        <v>4</v>
      </c>
      <c r="B7" s="110"/>
      <c r="C7" s="111"/>
      <c r="D7" s="112"/>
      <c r="E7" s="87"/>
      <c r="F7" s="112"/>
      <c r="G7" s="87"/>
      <c r="H7" s="113"/>
      <c r="I7" s="114"/>
    </row>
    <row r="8" spans="1:9">
      <c r="A8" s="109">
        <v>5</v>
      </c>
      <c r="B8" s="110"/>
      <c r="C8" s="111"/>
      <c r="D8" s="112"/>
      <c r="E8" s="87"/>
      <c r="F8" s="112"/>
      <c r="G8" s="87"/>
      <c r="H8" s="113"/>
      <c r="I8" s="114"/>
    </row>
    <row r="9" spans="1:9">
      <c r="A9" s="109">
        <v>6</v>
      </c>
      <c r="B9" s="110"/>
      <c r="C9" s="111"/>
      <c r="D9" s="112"/>
      <c r="E9" s="87"/>
      <c r="F9" s="112"/>
      <c r="G9" s="87"/>
      <c r="H9" s="113"/>
      <c r="I9" s="114"/>
    </row>
    <row r="10" spans="1:9">
      <c r="A10" s="109">
        <v>7</v>
      </c>
      <c r="B10" s="110"/>
      <c r="C10" s="111"/>
      <c r="D10" s="112"/>
      <c r="E10" s="87"/>
      <c r="F10" s="112"/>
      <c r="G10" s="87"/>
      <c r="H10" s="113"/>
      <c r="I10" s="114"/>
    </row>
    <row r="11" spans="1:9">
      <c r="A11" s="109">
        <v>8</v>
      </c>
      <c r="B11" s="110"/>
      <c r="C11" s="111"/>
      <c r="D11" s="112"/>
      <c r="E11" s="87"/>
      <c r="F11" s="112"/>
      <c r="G11" s="87"/>
      <c r="H11" s="113"/>
      <c r="I11" s="114"/>
    </row>
    <row r="12" spans="1:9">
      <c r="A12" s="109">
        <v>9</v>
      </c>
      <c r="B12" s="110"/>
      <c r="C12" s="111"/>
      <c r="D12" s="112"/>
      <c r="E12" s="87"/>
      <c r="F12" s="112"/>
      <c r="G12" s="87"/>
      <c r="H12" s="113"/>
      <c r="I12" s="114"/>
    </row>
    <row r="13" spans="1:9">
      <c r="A13" s="109">
        <v>10</v>
      </c>
      <c r="B13" s="110"/>
      <c r="C13" s="111"/>
      <c r="D13" s="112"/>
      <c r="E13" s="87"/>
      <c r="F13" s="112"/>
      <c r="G13" s="87"/>
      <c r="H13" s="113"/>
      <c r="I13" s="114"/>
    </row>
    <row r="14" spans="1:9">
      <c r="A14" s="109">
        <v>11</v>
      </c>
      <c r="B14" s="110"/>
      <c r="C14" s="111"/>
      <c r="D14" s="112"/>
      <c r="E14" s="87"/>
      <c r="F14" s="112"/>
      <c r="G14" s="87"/>
      <c r="H14" s="113"/>
      <c r="I14" s="114"/>
    </row>
    <row r="15" spans="1:9">
      <c r="A15" s="109">
        <v>12</v>
      </c>
      <c r="B15" s="110"/>
      <c r="C15" s="111"/>
      <c r="D15" s="112"/>
      <c r="E15" s="87"/>
      <c r="F15" s="112"/>
      <c r="G15" s="87"/>
      <c r="H15" s="113"/>
      <c r="I15" s="114"/>
    </row>
    <row r="16" spans="1:9">
      <c r="A16" s="109">
        <v>13</v>
      </c>
      <c r="B16" s="110"/>
      <c r="C16" s="111"/>
      <c r="D16" s="112"/>
      <c r="E16" s="87"/>
      <c r="F16" s="112"/>
      <c r="G16" s="87"/>
      <c r="H16" s="113"/>
      <c r="I16" s="114"/>
    </row>
    <row r="17" spans="1:9">
      <c r="A17" s="109">
        <v>14</v>
      </c>
      <c r="B17" s="110"/>
      <c r="C17" s="111"/>
      <c r="D17" s="112"/>
      <c r="E17" s="87"/>
      <c r="F17" s="112"/>
      <c r="G17" s="87"/>
      <c r="H17" s="113"/>
      <c r="I17" s="114"/>
    </row>
    <row r="18" spans="1:9">
      <c r="A18" s="109">
        <v>15</v>
      </c>
      <c r="B18" s="110"/>
      <c r="C18" s="111"/>
      <c r="D18" s="112"/>
      <c r="E18" s="87"/>
      <c r="F18" s="112"/>
      <c r="G18" s="87"/>
      <c r="H18" s="113"/>
      <c r="I18" s="114"/>
    </row>
    <row r="19" spans="1:9">
      <c r="A19" s="109">
        <v>16</v>
      </c>
      <c r="B19" s="110"/>
      <c r="C19" s="111"/>
      <c r="D19" s="112"/>
      <c r="E19" s="87"/>
      <c r="F19" s="112"/>
      <c r="G19" s="87"/>
      <c r="H19" s="113"/>
      <c r="I19" s="114"/>
    </row>
    <row r="20" spans="1:9">
      <c r="A20" s="109">
        <v>17</v>
      </c>
      <c r="B20" s="110"/>
      <c r="C20" s="111"/>
      <c r="D20" s="112"/>
      <c r="E20" s="87"/>
      <c r="F20" s="112"/>
      <c r="G20" s="87"/>
      <c r="H20" s="113"/>
      <c r="I20" s="114"/>
    </row>
    <row r="21" spans="1:9">
      <c r="A21" s="109">
        <v>18</v>
      </c>
      <c r="B21" s="110"/>
      <c r="C21" s="111"/>
      <c r="D21" s="112"/>
      <c r="E21" s="87"/>
      <c r="F21" s="112"/>
      <c r="G21" s="87"/>
      <c r="H21" s="113"/>
      <c r="I21" s="114"/>
    </row>
    <row r="22" spans="1:9">
      <c r="A22" s="109">
        <v>19</v>
      </c>
      <c r="B22" s="110"/>
      <c r="C22" s="111"/>
      <c r="D22" s="112"/>
      <c r="E22" s="87"/>
      <c r="F22" s="112"/>
      <c r="G22" s="87"/>
      <c r="H22" s="113"/>
      <c r="I22" s="114"/>
    </row>
    <row r="23" spans="1:9">
      <c r="A23" s="109">
        <v>20</v>
      </c>
      <c r="B23" s="110"/>
      <c r="C23" s="87"/>
      <c r="D23" s="112"/>
      <c r="E23" s="87"/>
      <c r="F23" s="112"/>
      <c r="G23" s="87"/>
      <c r="H23" s="113"/>
      <c r="I23" s="114"/>
    </row>
    <row r="24" spans="1:9" ht="19.2">
      <c r="A24" s="116"/>
      <c r="H24" s="128" t="s">
        <v>124</v>
      </c>
      <c r="I24" s="129">
        <f>SUM(I4:I23)</f>
        <v>0</v>
      </c>
    </row>
  </sheetData>
  <sheetProtection algorithmName="SHA-512" hashValue="IAUb0sII5zmDBu84nhz8+KwxW28dPk0Zj8hrlkyd2rhgzjS3B0FZcsAv1BT7zRf7sUDJlkS9/7uFKw6OcFVB8w==" saltValue="dVfIrCsZ13RTRiuvVhSbqQ==" spinCount="100000" sheet="1" objects="1" scenario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ignoredErrors>
    <ignoredError sqref="I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AA12" sqref="AA12:AH14"/>
    </sheetView>
  </sheetViews>
  <sheetFormatPr defaultColWidth="1.21875" defaultRowHeight="16.5" customHeight="1"/>
  <cols>
    <col min="1" max="1" width="1" style="131" customWidth="1"/>
    <col min="2" max="256" width="1.109375" style="131" customWidth="1"/>
    <col min="257" max="16384" width="1.21875" style="131"/>
  </cols>
  <sheetData>
    <row r="1" spans="1:141" ht="12" customHeight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</row>
    <row r="2" spans="1:141" ht="20.100000000000001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32" t="s">
        <v>19</v>
      </c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32"/>
      <c r="AI2" s="632"/>
      <c r="AJ2" s="632"/>
      <c r="AK2" s="632"/>
      <c r="AL2" s="632"/>
      <c r="AM2" s="632"/>
      <c r="AN2" s="632"/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3"/>
      <c r="BR2" s="634">
        <f>施設情報!C2</f>
        <v>0</v>
      </c>
      <c r="BS2" s="635"/>
      <c r="BT2" s="635"/>
      <c r="BU2" s="635"/>
      <c r="BV2" s="635"/>
      <c r="BW2" s="635"/>
      <c r="BX2" s="635"/>
      <c r="BY2" s="636"/>
      <c r="BZ2" s="637" t="s">
        <v>0</v>
      </c>
      <c r="CA2" s="637"/>
      <c r="CB2" s="637"/>
      <c r="CC2" s="638"/>
      <c r="CD2" s="639">
        <f>施設情報!E2</f>
        <v>0</v>
      </c>
      <c r="CE2" s="635"/>
      <c r="CF2" s="635"/>
      <c r="CG2" s="640"/>
      <c r="CH2" s="641" t="s">
        <v>1</v>
      </c>
      <c r="CI2" s="637"/>
      <c r="CJ2" s="637"/>
      <c r="CK2" s="642"/>
      <c r="CL2" s="132"/>
    </row>
    <row r="3" spans="1:141" ht="26.25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643" t="s">
        <v>126</v>
      </c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3"/>
      <c r="AS3" s="643"/>
      <c r="AT3" s="643"/>
      <c r="AU3" s="643"/>
      <c r="AV3" s="643"/>
      <c r="AW3" s="643"/>
      <c r="AX3" s="643"/>
      <c r="AY3" s="643"/>
      <c r="AZ3" s="643"/>
      <c r="BA3" s="643"/>
      <c r="BB3" s="643"/>
      <c r="BC3" s="643"/>
      <c r="BD3" s="643"/>
      <c r="BE3" s="643"/>
      <c r="BF3" s="643"/>
      <c r="BG3" s="643"/>
      <c r="BH3" s="643"/>
      <c r="BI3" s="643"/>
      <c r="BJ3" s="643"/>
      <c r="BK3" s="643"/>
      <c r="BL3" s="643"/>
      <c r="BM3" s="643"/>
      <c r="BN3" s="643"/>
      <c r="BO3" s="643"/>
      <c r="BP3" s="643"/>
      <c r="BQ3" s="643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</row>
    <row r="4" spans="1:141" ht="10.199999999999999" customHeight="1" thickTop="1">
      <c r="B4" s="735" t="s">
        <v>5</v>
      </c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9">
        <v>1</v>
      </c>
      <c r="P4" s="618"/>
      <c r="Q4" s="618"/>
      <c r="R4" s="618">
        <v>4</v>
      </c>
      <c r="S4" s="618"/>
      <c r="T4" s="618"/>
      <c r="U4" s="618">
        <v>1</v>
      </c>
      <c r="V4" s="618"/>
      <c r="W4" s="618"/>
      <c r="X4" s="618">
        <v>0</v>
      </c>
      <c r="Y4" s="618"/>
      <c r="Z4" s="618"/>
      <c r="AA4" s="618">
        <v>0</v>
      </c>
      <c r="AB4" s="618"/>
      <c r="AC4" s="620"/>
      <c r="AD4" s="135"/>
      <c r="AE4" s="135"/>
      <c r="AF4" s="135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631" t="s">
        <v>243</v>
      </c>
      <c r="AS4" s="631"/>
      <c r="AT4" s="631"/>
      <c r="AU4" s="631"/>
      <c r="AV4" s="631"/>
      <c r="AW4" s="631"/>
      <c r="AX4" s="631"/>
      <c r="AY4" s="631"/>
      <c r="AZ4" s="631"/>
      <c r="BA4" s="631"/>
      <c r="BB4" s="631"/>
      <c r="BC4" s="631"/>
      <c r="BD4" s="631"/>
      <c r="BE4" s="631"/>
      <c r="BF4" s="631"/>
      <c r="BG4" s="631"/>
      <c r="BH4" s="631"/>
      <c r="BI4" s="631"/>
      <c r="BJ4" s="631"/>
      <c r="BK4" s="631"/>
      <c r="BL4" s="631"/>
      <c r="BM4" s="631"/>
      <c r="BN4" s="631"/>
      <c r="BO4" s="631"/>
      <c r="BP4" s="631"/>
      <c r="BQ4" s="631"/>
      <c r="BR4" s="631"/>
      <c r="BS4" s="631"/>
      <c r="BT4" s="631"/>
      <c r="BU4" s="631"/>
      <c r="BV4" s="631"/>
      <c r="BW4" s="631"/>
      <c r="BX4" s="631"/>
      <c r="BY4" s="631"/>
      <c r="BZ4" s="631"/>
      <c r="CA4" s="631"/>
      <c r="CB4" s="631"/>
      <c r="CC4" s="140"/>
      <c r="CD4" s="140"/>
      <c r="CE4" s="140"/>
      <c r="CF4" s="140"/>
      <c r="CG4" s="140"/>
      <c r="CH4" s="681">
        <v>1</v>
      </c>
      <c r="CI4" s="682"/>
      <c r="CJ4" s="682"/>
      <c r="CK4" s="683"/>
    </row>
    <row r="5" spans="1:141" ht="10.199999999999999" customHeight="1" thickBot="1">
      <c r="B5" s="737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40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21"/>
      <c r="AD5" s="135"/>
      <c r="AE5" s="135"/>
      <c r="AF5" s="135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1"/>
      <c r="BF5" s="631"/>
      <c r="BG5" s="631"/>
      <c r="BH5" s="631"/>
      <c r="BI5" s="631"/>
      <c r="BJ5" s="631"/>
      <c r="BK5" s="631"/>
      <c r="BL5" s="631"/>
      <c r="BM5" s="631"/>
      <c r="BN5" s="631"/>
      <c r="BO5" s="631"/>
      <c r="BP5" s="631"/>
      <c r="BQ5" s="631"/>
      <c r="BR5" s="631"/>
      <c r="BS5" s="631"/>
      <c r="BT5" s="631"/>
      <c r="BU5" s="631"/>
      <c r="BV5" s="631"/>
      <c r="BW5" s="631"/>
      <c r="BX5" s="631"/>
      <c r="BY5" s="631"/>
      <c r="BZ5" s="631"/>
      <c r="CA5" s="631"/>
      <c r="CB5" s="631"/>
      <c r="CC5" s="140"/>
      <c r="CD5" s="140"/>
      <c r="CE5" s="140"/>
      <c r="CF5" s="140"/>
      <c r="CG5" s="140"/>
      <c r="CH5" s="684"/>
      <c r="CI5" s="685"/>
      <c r="CJ5" s="685"/>
      <c r="CK5" s="686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</row>
    <row r="6" spans="1:141" ht="10.199999999999999" customHeight="1">
      <c r="B6" s="687" t="s">
        <v>3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9"/>
      <c r="O6" s="693">
        <f>VLOOKUP($CH$4,'児童情報 '!$A:$O,2,FALSE)</f>
        <v>0</v>
      </c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5"/>
      <c r="AQ6" s="136"/>
      <c r="AR6" s="699" t="s">
        <v>6</v>
      </c>
      <c r="AS6" s="700"/>
      <c r="AT6" s="705" t="s">
        <v>4</v>
      </c>
      <c r="AU6" s="706"/>
      <c r="AV6" s="706"/>
      <c r="AW6" s="706"/>
      <c r="AX6" s="706"/>
      <c r="AY6" s="706"/>
      <c r="AZ6" s="706"/>
      <c r="BA6" s="706"/>
      <c r="BB6" s="707"/>
      <c r="BC6" s="711"/>
      <c r="BD6" s="712"/>
      <c r="BE6" s="712"/>
      <c r="BF6" s="712"/>
      <c r="BG6" s="712"/>
      <c r="BH6" s="712"/>
      <c r="BI6" s="712"/>
      <c r="BJ6" s="712"/>
      <c r="BK6" s="712"/>
      <c r="BL6" s="712"/>
      <c r="BM6" s="712"/>
      <c r="BN6" s="712"/>
      <c r="BO6" s="712"/>
      <c r="BP6" s="712"/>
      <c r="BQ6" s="712"/>
      <c r="BR6" s="712"/>
      <c r="BS6" s="712"/>
      <c r="BT6" s="712"/>
      <c r="BU6" s="712"/>
      <c r="BV6" s="712"/>
      <c r="BW6" s="712"/>
      <c r="BX6" s="712"/>
      <c r="BY6" s="712"/>
      <c r="BZ6" s="712"/>
      <c r="CA6" s="712"/>
      <c r="CB6" s="713"/>
      <c r="CC6" s="717"/>
      <c r="CD6" s="718"/>
      <c r="CE6" s="718"/>
      <c r="CF6" s="718"/>
      <c r="CG6" s="718"/>
      <c r="CH6" s="719"/>
      <c r="CI6" s="719"/>
      <c r="CJ6" s="719"/>
      <c r="CK6" s="720"/>
      <c r="CR6" s="137"/>
      <c r="CS6" s="137"/>
      <c r="CT6" s="138"/>
      <c r="CU6" s="138"/>
      <c r="CV6" s="138"/>
      <c r="CW6" s="138"/>
      <c r="CX6" s="138"/>
      <c r="CY6" s="138"/>
      <c r="CZ6" s="138"/>
      <c r="DA6" s="138"/>
      <c r="DB6" s="138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40"/>
      <c r="ED6" s="140"/>
      <c r="EE6" s="140"/>
      <c r="EF6" s="140"/>
      <c r="EG6" s="140"/>
      <c r="EH6" s="140"/>
      <c r="EI6" s="140"/>
      <c r="EJ6" s="140"/>
      <c r="EK6" s="140"/>
    </row>
    <row r="7" spans="1:141" ht="10.199999999999999" customHeight="1">
      <c r="B7" s="690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2"/>
      <c r="O7" s="696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7"/>
      <c r="AB7" s="697"/>
      <c r="AC7" s="697"/>
      <c r="AD7" s="697"/>
      <c r="AE7" s="697"/>
      <c r="AF7" s="697"/>
      <c r="AG7" s="697"/>
      <c r="AH7" s="697"/>
      <c r="AI7" s="697"/>
      <c r="AJ7" s="697"/>
      <c r="AK7" s="697"/>
      <c r="AL7" s="697"/>
      <c r="AM7" s="697"/>
      <c r="AN7" s="697"/>
      <c r="AO7" s="697"/>
      <c r="AP7" s="698"/>
      <c r="AQ7" s="136"/>
      <c r="AR7" s="701"/>
      <c r="AS7" s="702"/>
      <c r="AT7" s="708"/>
      <c r="AU7" s="709"/>
      <c r="AV7" s="709"/>
      <c r="AW7" s="709"/>
      <c r="AX7" s="709"/>
      <c r="AY7" s="709"/>
      <c r="AZ7" s="709"/>
      <c r="BA7" s="709"/>
      <c r="BB7" s="710"/>
      <c r="BC7" s="714"/>
      <c r="BD7" s="715"/>
      <c r="BE7" s="715"/>
      <c r="BF7" s="715"/>
      <c r="BG7" s="715"/>
      <c r="BH7" s="715"/>
      <c r="BI7" s="715"/>
      <c r="BJ7" s="715"/>
      <c r="BK7" s="715"/>
      <c r="BL7" s="715"/>
      <c r="BM7" s="715"/>
      <c r="BN7" s="715"/>
      <c r="BO7" s="715"/>
      <c r="BP7" s="715"/>
      <c r="BQ7" s="715"/>
      <c r="BR7" s="715"/>
      <c r="BS7" s="715"/>
      <c r="BT7" s="715"/>
      <c r="BU7" s="715"/>
      <c r="BV7" s="715"/>
      <c r="BW7" s="715"/>
      <c r="BX7" s="715"/>
      <c r="BY7" s="715"/>
      <c r="BZ7" s="715"/>
      <c r="CA7" s="715"/>
      <c r="CB7" s="716"/>
      <c r="CC7" s="721"/>
      <c r="CD7" s="719"/>
      <c r="CE7" s="719"/>
      <c r="CF7" s="719"/>
      <c r="CG7" s="719"/>
      <c r="CH7" s="719"/>
      <c r="CI7" s="719"/>
      <c r="CJ7" s="719"/>
      <c r="CK7" s="720"/>
      <c r="CR7" s="137"/>
      <c r="CS7" s="137"/>
      <c r="CT7" s="138"/>
      <c r="CU7" s="138"/>
      <c r="CV7" s="138"/>
      <c r="CW7" s="138"/>
      <c r="CX7" s="138"/>
      <c r="CY7" s="138"/>
      <c r="CZ7" s="138"/>
      <c r="DA7" s="138"/>
      <c r="DB7" s="138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40"/>
      <c r="ED7" s="140"/>
      <c r="EE7" s="140"/>
      <c r="EF7" s="140"/>
      <c r="EG7" s="140"/>
      <c r="EH7" s="140"/>
      <c r="EI7" s="140"/>
      <c r="EJ7" s="140"/>
      <c r="EK7" s="140"/>
    </row>
    <row r="8" spans="1:141" ht="10.199999999999999" customHeight="1">
      <c r="B8" s="543" t="s">
        <v>9</v>
      </c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3"/>
      <c r="O8" s="723">
        <f>VLOOKUP($CH$4,'児童情報 '!$A:$O,3,FALSE)</f>
        <v>0</v>
      </c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5"/>
      <c r="AQ8" s="136"/>
      <c r="AR8" s="701"/>
      <c r="AS8" s="702"/>
      <c r="AT8" s="546" t="s">
        <v>27</v>
      </c>
      <c r="AU8" s="546"/>
      <c r="AV8" s="546"/>
      <c r="AW8" s="546"/>
      <c r="AX8" s="546"/>
      <c r="AY8" s="546"/>
      <c r="AZ8" s="546"/>
      <c r="BA8" s="546"/>
      <c r="BB8" s="732"/>
      <c r="BC8" s="644">
        <f>施設情報!C4</f>
        <v>0</v>
      </c>
      <c r="BD8" s="645"/>
      <c r="BE8" s="645"/>
      <c r="BF8" s="645"/>
      <c r="BG8" s="645"/>
      <c r="BH8" s="645"/>
      <c r="BI8" s="645"/>
      <c r="BJ8" s="645"/>
      <c r="BK8" s="645"/>
      <c r="BL8" s="645"/>
      <c r="BM8" s="645"/>
      <c r="BN8" s="645"/>
      <c r="BO8" s="645"/>
      <c r="BP8" s="645"/>
      <c r="BQ8" s="645"/>
      <c r="BR8" s="645"/>
      <c r="BS8" s="645"/>
      <c r="BT8" s="645"/>
      <c r="BU8" s="645"/>
      <c r="BV8" s="645"/>
      <c r="BW8" s="645"/>
      <c r="BX8" s="645"/>
      <c r="BY8" s="645"/>
      <c r="BZ8" s="645"/>
      <c r="CA8" s="645"/>
      <c r="CB8" s="645"/>
      <c r="CC8" s="645"/>
      <c r="CD8" s="645"/>
      <c r="CE8" s="645"/>
      <c r="CF8" s="645"/>
      <c r="CG8" s="645"/>
      <c r="CH8" s="645"/>
      <c r="CI8" s="645"/>
      <c r="CJ8" s="645"/>
      <c r="CK8" s="646"/>
      <c r="CR8" s="137"/>
      <c r="CS8" s="137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</row>
    <row r="9" spans="1:141" ht="10.199999999999999" customHeight="1">
      <c r="B9" s="544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6"/>
      <c r="O9" s="726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8"/>
      <c r="AQ9" s="136"/>
      <c r="AR9" s="701"/>
      <c r="AS9" s="702"/>
      <c r="AT9" s="546"/>
      <c r="AU9" s="546"/>
      <c r="AV9" s="546"/>
      <c r="AW9" s="546"/>
      <c r="AX9" s="546"/>
      <c r="AY9" s="546"/>
      <c r="AZ9" s="546"/>
      <c r="BA9" s="546"/>
      <c r="BB9" s="732"/>
      <c r="BC9" s="647"/>
      <c r="BD9" s="648"/>
      <c r="BE9" s="648"/>
      <c r="BF9" s="648"/>
      <c r="BG9" s="648"/>
      <c r="BH9" s="648"/>
      <c r="BI9" s="648"/>
      <c r="BJ9" s="648"/>
      <c r="BK9" s="648"/>
      <c r="BL9" s="648"/>
      <c r="BM9" s="648"/>
      <c r="BN9" s="648"/>
      <c r="BO9" s="648"/>
      <c r="BP9" s="648"/>
      <c r="BQ9" s="648"/>
      <c r="BR9" s="648"/>
      <c r="BS9" s="648"/>
      <c r="BT9" s="648"/>
      <c r="BU9" s="648"/>
      <c r="BV9" s="648"/>
      <c r="BW9" s="648"/>
      <c r="BX9" s="648"/>
      <c r="BY9" s="648"/>
      <c r="BZ9" s="648"/>
      <c r="CA9" s="648"/>
      <c r="CB9" s="648"/>
      <c r="CC9" s="648"/>
      <c r="CD9" s="648"/>
      <c r="CE9" s="648"/>
      <c r="CF9" s="648"/>
      <c r="CG9" s="648"/>
      <c r="CH9" s="648"/>
      <c r="CI9" s="648"/>
      <c r="CJ9" s="648"/>
      <c r="CK9" s="649"/>
      <c r="CR9" s="137"/>
      <c r="CS9" s="137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</row>
    <row r="10" spans="1:141" ht="10.199999999999999" customHeight="1">
      <c r="B10" s="544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6"/>
      <c r="O10" s="726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727"/>
      <c r="AN10" s="727"/>
      <c r="AO10" s="727"/>
      <c r="AP10" s="728"/>
      <c r="AQ10" s="136"/>
      <c r="AR10" s="701"/>
      <c r="AS10" s="702"/>
      <c r="AT10" s="546"/>
      <c r="AU10" s="546"/>
      <c r="AV10" s="546"/>
      <c r="AW10" s="546"/>
      <c r="AX10" s="546"/>
      <c r="AY10" s="546"/>
      <c r="AZ10" s="546"/>
      <c r="BA10" s="546"/>
      <c r="BB10" s="732"/>
      <c r="BC10" s="647"/>
      <c r="BD10" s="648"/>
      <c r="BE10" s="648"/>
      <c r="BF10" s="648"/>
      <c r="BG10" s="648"/>
      <c r="BH10" s="648"/>
      <c r="BI10" s="648"/>
      <c r="BJ10" s="648"/>
      <c r="BK10" s="648"/>
      <c r="BL10" s="648"/>
      <c r="BM10" s="648"/>
      <c r="BN10" s="648"/>
      <c r="BO10" s="648"/>
      <c r="BP10" s="648"/>
      <c r="BQ10" s="648"/>
      <c r="BR10" s="648"/>
      <c r="BS10" s="648"/>
      <c r="BT10" s="648"/>
      <c r="BU10" s="648"/>
      <c r="BV10" s="648"/>
      <c r="BW10" s="648"/>
      <c r="BX10" s="648"/>
      <c r="BY10" s="648"/>
      <c r="BZ10" s="648"/>
      <c r="CA10" s="648"/>
      <c r="CB10" s="648"/>
      <c r="CC10" s="648"/>
      <c r="CD10" s="648"/>
      <c r="CE10" s="648"/>
      <c r="CF10" s="648"/>
      <c r="CG10" s="648"/>
      <c r="CH10" s="648"/>
      <c r="CI10" s="648"/>
      <c r="CJ10" s="648"/>
      <c r="CK10" s="649"/>
      <c r="CR10" s="137"/>
      <c r="CS10" s="137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</row>
    <row r="11" spans="1:141" ht="10.199999999999999" customHeight="1">
      <c r="B11" s="72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3"/>
      <c r="O11" s="729"/>
      <c r="P11" s="730"/>
      <c r="Q11" s="730"/>
      <c r="R11" s="730"/>
      <c r="S11" s="730"/>
      <c r="T11" s="730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1"/>
      <c r="AQ11" s="136"/>
      <c r="AR11" s="701"/>
      <c r="AS11" s="702"/>
      <c r="AT11" s="546"/>
      <c r="AU11" s="546"/>
      <c r="AV11" s="546"/>
      <c r="AW11" s="546"/>
      <c r="AX11" s="546"/>
      <c r="AY11" s="546"/>
      <c r="AZ11" s="546"/>
      <c r="BA11" s="546"/>
      <c r="BB11" s="732"/>
      <c r="BC11" s="647"/>
      <c r="BD11" s="648"/>
      <c r="BE11" s="648"/>
      <c r="BF11" s="648"/>
      <c r="BG11" s="648"/>
      <c r="BH11" s="648"/>
      <c r="BI11" s="648"/>
      <c r="BJ11" s="648"/>
      <c r="BK11" s="648"/>
      <c r="BL11" s="648"/>
      <c r="BM11" s="648"/>
      <c r="BN11" s="648"/>
      <c r="BO11" s="648"/>
      <c r="BP11" s="648"/>
      <c r="BQ11" s="648"/>
      <c r="BR11" s="648"/>
      <c r="BS11" s="648"/>
      <c r="BT11" s="648"/>
      <c r="BU11" s="648"/>
      <c r="BV11" s="648"/>
      <c r="BW11" s="648"/>
      <c r="BX11" s="648"/>
      <c r="BY11" s="648"/>
      <c r="BZ11" s="648"/>
      <c r="CA11" s="648"/>
      <c r="CB11" s="648"/>
      <c r="CC11" s="648"/>
      <c r="CD11" s="648"/>
      <c r="CE11" s="648"/>
      <c r="CF11" s="648"/>
      <c r="CG11" s="648"/>
      <c r="CH11" s="648"/>
      <c r="CI11" s="648"/>
      <c r="CJ11" s="648"/>
      <c r="CK11" s="649"/>
      <c r="CR11" s="137"/>
      <c r="CS11" s="137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</row>
    <row r="12" spans="1:141" ht="10.199999999999999" customHeight="1">
      <c r="B12" s="653" t="s">
        <v>8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9">
        <f>VLOOKUP($CH$4,'児童情報 '!$A:$O,4,FALSE)</f>
        <v>0</v>
      </c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1"/>
      <c r="AA12" s="542" t="s">
        <v>7</v>
      </c>
      <c r="AB12" s="542"/>
      <c r="AC12" s="542"/>
      <c r="AD12" s="542"/>
      <c r="AE12" s="542"/>
      <c r="AF12" s="542"/>
      <c r="AG12" s="542"/>
      <c r="AH12" s="542"/>
      <c r="AI12" s="669">
        <f>VLOOKUP($CH$4,'児童情報 '!$A:$O,5,FALSE)</f>
        <v>0</v>
      </c>
      <c r="AJ12" s="670"/>
      <c r="AK12" s="670"/>
      <c r="AL12" s="670"/>
      <c r="AM12" s="670"/>
      <c r="AN12" s="675" t="s">
        <v>41</v>
      </c>
      <c r="AO12" s="675"/>
      <c r="AP12" s="676"/>
      <c r="AQ12" s="136"/>
      <c r="AR12" s="701"/>
      <c r="AS12" s="702"/>
      <c r="AT12" s="546"/>
      <c r="AU12" s="546"/>
      <c r="AV12" s="546"/>
      <c r="AW12" s="546"/>
      <c r="AX12" s="546"/>
      <c r="AY12" s="546"/>
      <c r="AZ12" s="546"/>
      <c r="BA12" s="546"/>
      <c r="BB12" s="732"/>
      <c r="BC12" s="647"/>
      <c r="BD12" s="648"/>
      <c r="BE12" s="648"/>
      <c r="BF12" s="648"/>
      <c r="BG12" s="648"/>
      <c r="BH12" s="648"/>
      <c r="BI12" s="648"/>
      <c r="BJ12" s="648"/>
      <c r="BK12" s="648"/>
      <c r="BL12" s="648"/>
      <c r="BM12" s="648"/>
      <c r="BN12" s="648"/>
      <c r="BO12" s="648"/>
      <c r="BP12" s="648"/>
      <c r="BQ12" s="648"/>
      <c r="BR12" s="648"/>
      <c r="BS12" s="648"/>
      <c r="BT12" s="648"/>
      <c r="BU12" s="648"/>
      <c r="BV12" s="648"/>
      <c r="BW12" s="648"/>
      <c r="BX12" s="648"/>
      <c r="BY12" s="648"/>
      <c r="BZ12" s="648"/>
      <c r="CA12" s="648"/>
      <c r="CB12" s="648"/>
      <c r="CC12" s="648"/>
      <c r="CD12" s="648"/>
      <c r="CE12" s="648"/>
      <c r="CF12" s="648"/>
      <c r="CG12" s="648"/>
      <c r="CH12" s="648"/>
      <c r="CI12" s="648"/>
      <c r="CJ12" s="648"/>
      <c r="CK12" s="649"/>
      <c r="CR12" s="137"/>
      <c r="CS12" s="137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</row>
    <row r="13" spans="1:141" ht="10.199999999999999" customHeight="1">
      <c r="B13" s="655"/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62"/>
      <c r="P13" s="663"/>
      <c r="Q13" s="663"/>
      <c r="R13" s="663"/>
      <c r="S13" s="663"/>
      <c r="T13" s="663"/>
      <c r="U13" s="663"/>
      <c r="V13" s="663"/>
      <c r="W13" s="663"/>
      <c r="X13" s="663"/>
      <c r="Y13" s="663"/>
      <c r="Z13" s="664"/>
      <c r="AA13" s="542"/>
      <c r="AB13" s="542"/>
      <c r="AC13" s="542"/>
      <c r="AD13" s="542"/>
      <c r="AE13" s="542"/>
      <c r="AF13" s="542"/>
      <c r="AG13" s="542"/>
      <c r="AH13" s="542"/>
      <c r="AI13" s="671"/>
      <c r="AJ13" s="672"/>
      <c r="AK13" s="672"/>
      <c r="AL13" s="672"/>
      <c r="AM13" s="672"/>
      <c r="AN13" s="677"/>
      <c r="AO13" s="677"/>
      <c r="AP13" s="678"/>
      <c r="AQ13" s="136"/>
      <c r="AR13" s="701"/>
      <c r="AS13" s="702"/>
      <c r="AT13" s="546"/>
      <c r="AU13" s="546"/>
      <c r="AV13" s="546"/>
      <c r="AW13" s="546"/>
      <c r="AX13" s="546"/>
      <c r="AY13" s="546"/>
      <c r="AZ13" s="546"/>
      <c r="BA13" s="546"/>
      <c r="BB13" s="732"/>
      <c r="BC13" s="647"/>
      <c r="BD13" s="648"/>
      <c r="BE13" s="648"/>
      <c r="BF13" s="648"/>
      <c r="BG13" s="648"/>
      <c r="BH13" s="648"/>
      <c r="BI13" s="648"/>
      <c r="BJ13" s="648"/>
      <c r="BK13" s="648"/>
      <c r="BL13" s="648"/>
      <c r="BM13" s="648"/>
      <c r="BN13" s="648"/>
      <c r="BO13" s="648"/>
      <c r="BP13" s="648"/>
      <c r="BQ13" s="648"/>
      <c r="BR13" s="648"/>
      <c r="BS13" s="648"/>
      <c r="BT13" s="648"/>
      <c r="BU13" s="648"/>
      <c r="BV13" s="648"/>
      <c r="BW13" s="648"/>
      <c r="BX13" s="648"/>
      <c r="BY13" s="648"/>
      <c r="BZ13" s="648"/>
      <c r="CA13" s="648"/>
      <c r="CB13" s="648"/>
      <c r="CC13" s="648"/>
      <c r="CD13" s="648"/>
      <c r="CE13" s="648"/>
      <c r="CF13" s="648"/>
      <c r="CG13" s="648"/>
      <c r="CH13" s="648"/>
      <c r="CI13" s="648"/>
      <c r="CJ13" s="648"/>
      <c r="CK13" s="649"/>
      <c r="CR13" s="137"/>
      <c r="CS13" s="137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ht="10.199999999999999" customHeight="1" thickBot="1">
      <c r="B14" s="657"/>
      <c r="C14" s="658"/>
      <c r="D14" s="658"/>
      <c r="E14" s="658"/>
      <c r="F14" s="658"/>
      <c r="G14" s="658"/>
      <c r="H14" s="658"/>
      <c r="I14" s="658"/>
      <c r="J14" s="658"/>
      <c r="K14" s="658"/>
      <c r="L14" s="658"/>
      <c r="M14" s="658"/>
      <c r="N14" s="658"/>
      <c r="O14" s="665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7"/>
      <c r="AA14" s="668"/>
      <c r="AB14" s="668"/>
      <c r="AC14" s="668"/>
      <c r="AD14" s="668"/>
      <c r="AE14" s="668"/>
      <c r="AF14" s="668"/>
      <c r="AG14" s="668"/>
      <c r="AH14" s="668"/>
      <c r="AI14" s="673"/>
      <c r="AJ14" s="674"/>
      <c r="AK14" s="674"/>
      <c r="AL14" s="674"/>
      <c r="AM14" s="674"/>
      <c r="AN14" s="679"/>
      <c r="AO14" s="679"/>
      <c r="AP14" s="680"/>
      <c r="AQ14" s="136"/>
      <c r="AR14" s="701"/>
      <c r="AS14" s="702"/>
      <c r="AT14" s="733"/>
      <c r="AU14" s="733"/>
      <c r="AV14" s="733"/>
      <c r="AW14" s="733"/>
      <c r="AX14" s="733"/>
      <c r="AY14" s="733"/>
      <c r="AZ14" s="733"/>
      <c r="BA14" s="733"/>
      <c r="BB14" s="734"/>
      <c r="BC14" s="650"/>
      <c r="BD14" s="651"/>
      <c r="BE14" s="651"/>
      <c r="BF14" s="651"/>
      <c r="BG14" s="651"/>
      <c r="BH14" s="651"/>
      <c r="BI14" s="651"/>
      <c r="BJ14" s="651"/>
      <c r="BK14" s="651"/>
      <c r="BL14" s="651"/>
      <c r="BM14" s="651"/>
      <c r="BN14" s="651"/>
      <c r="BO14" s="651"/>
      <c r="BP14" s="651"/>
      <c r="BQ14" s="651"/>
      <c r="BR14" s="651"/>
      <c r="BS14" s="651"/>
      <c r="BT14" s="651"/>
      <c r="BU14" s="651"/>
      <c r="BV14" s="651"/>
      <c r="BW14" s="651"/>
      <c r="BX14" s="651"/>
      <c r="BY14" s="651"/>
      <c r="BZ14" s="651"/>
      <c r="CA14" s="651"/>
      <c r="CB14" s="651"/>
      <c r="CC14" s="651"/>
      <c r="CD14" s="651"/>
      <c r="CE14" s="651"/>
      <c r="CF14" s="651"/>
      <c r="CG14" s="651"/>
      <c r="CH14" s="651"/>
      <c r="CI14" s="651"/>
      <c r="CJ14" s="651"/>
      <c r="CK14" s="652"/>
      <c r="CR14" s="137"/>
      <c r="CS14" s="137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</row>
    <row r="15" spans="1:141" ht="10.199999999999999" customHeight="1" thickBot="1">
      <c r="A15" s="141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4"/>
      <c r="AR15" s="701"/>
      <c r="AS15" s="702"/>
      <c r="AT15" s="546" t="s">
        <v>26</v>
      </c>
      <c r="AU15" s="505"/>
      <c r="AV15" s="505"/>
      <c r="AW15" s="505"/>
      <c r="AX15" s="505"/>
      <c r="AY15" s="505"/>
      <c r="AZ15" s="505"/>
      <c r="BA15" s="505"/>
      <c r="BB15" s="505"/>
      <c r="BC15" s="547">
        <f>施設情報!C3</f>
        <v>0</v>
      </c>
      <c r="BD15" s="548"/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  <c r="BO15" s="548"/>
      <c r="BP15" s="548"/>
      <c r="BQ15" s="548"/>
      <c r="BR15" s="548"/>
      <c r="BS15" s="548"/>
      <c r="BT15" s="548"/>
      <c r="BU15" s="548"/>
      <c r="BV15" s="548"/>
      <c r="BW15" s="548"/>
      <c r="BX15" s="548"/>
      <c r="BY15" s="548"/>
      <c r="BZ15" s="548"/>
      <c r="CA15" s="548"/>
      <c r="CB15" s="548"/>
      <c r="CC15" s="548"/>
      <c r="CD15" s="548"/>
      <c r="CE15" s="548"/>
      <c r="CF15" s="548"/>
      <c r="CG15" s="548"/>
      <c r="CH15" s="548"/>
      <c r="CI15" s="548"/>
      <c r="CJ15" s="548"/>
      <c r="CK15" s="549"/>
      <c r="CR15" s="137"/>
      <c r="CS15" s="137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45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46"/>
      <c r="EH15" s="139"/>
      <c r="EI15" s="139"/>
      <c r="EJ15" s="139"/>
      <c r="EK15" s="139"/>
    </row>
    <row r="16" spans="1:141" ht="10.95" customHeight="1">
      <c r="B16" s="556" t="s">
        <v>24</v>
      </c>
      <c r="C16" s="557"/>
      <c r="D16" s="557"/>
      <c r="E16" s="557"/>
      <c r="F16" s="557"/>
      <c r="G16" s="557"/>
      <c r="H16" s="557"/>
      <c r="I16" s="557"/>
      <c r="J16" s="562">
        <f>VLOOKUP($CH$4,'児童情報 '!$A:$O,6,FALSE)</f>
        <v>0</v>
      </c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5" t="s">
        <v>48</v>
      </c>
      <c r="X16" s="566"/>
      <c r="Y16" s="566"/>
      <c r="Z16" s="566"/>
      <c r="AA16" s="566"/>
      <c r="AB16" s="566"/>
      <c r="AC16" s="566"/>
      <c r="AD16" s="567"/>
      <c r="AE16" s="615" t="s">
        <v>138</v>
      </c>
      <c r="AF16" s="616"/>
      <c r="AG16" s="616"/>
      <c r="AH16" s="617"/>
      <c r="AI16" s="615" t="s">
        <v>49</v>
      </c>
      <c r="AJ16" s="616"/>
      <c r="AK16" s="616"/>
      <c r="AL16" s="617"/>
      <c r="AM16" s="615" t="s">
        <v>50</v>
      </c>
      <c r="AN16" s="616"/>
      <c r="AO16" s="616"/>
      <c r="AP16" s="630"/>
      <c r="AQ16" s="136"/>
      <c r="AR16" s="701"/>
      <c r="AS16" s="702"/>
      <c r="AT16" s="505"/>
      <c r="AU16" s="505"/>
      <c r="AV16" s="505"/>
      <c r="AW16" s="505"/>
      <c r="AX16" s="505"/>
      <c r="AY16" s="505"/>
      <c r="AZ16" s="505"/>
      <c r="BA16" s="505"/>
      <c r="BB16" s="505"/>
      <c r="BC16" s="550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  <c r="BN16" s="551"/>
      <c r="BO16" s="551"/>
      <c r="BP16" s="551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  <c r="CD16" s="551"/>
      <c r="CE16" s="551"/>
      <c r="CF16" s="551"/>
      <c r="CG16" s="551"/>
      <c r="CH16" s="551"/>
      <c r="CI16" s="551"/>
      <c r="CJ16" s="551"/>
      <c r="CK16" s="552"/>
      <c r="CR16" s="147"/>
      <c r="CS16" s="147"/>
      <c r="CT16" s="147"/>
      <c r="CU16" s="147"/>
      <c r="CV16" s="147"/>
      <c r="CW16" s="147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</row>
    <row r="17" spans="1:141" ht="10.95" customHeight="1">
      <c r="B17" s="558"/>
      <c r="C17" s="559"/>
      <c r="D17" s="559"/>
      <c r="E17" s="559"/>
      <c r="F17" s="559"/>
      <c r="G17" s="559"/>
      <c r="H17" s="559"/>
      <c r="I17" s="559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8"/>
      <c r="X17" s="569"/>
      <c r="Y17" s="569"/>
      <c r="Z17" s="569"/>
      <c r="AA17" s="569"/>
      <c r="AB17" s="569"/>
      <c r="AC17" s="569"/>
      <c r="AD17" s="570"/>
      <c r="AE17" s="481">
        <f>施設情報!C8</f>
        <v>0</v>
      </c>
      <c r="AF17" s="448"/>
      <c r="AG17" s="448"/>
      <c r="AH17" s="482"/>
      <c r="AI17" s="607"/>
      <c r="AJ17" s="608"/>
      <c r="AK17" s="608"/>
      <c r="AL17" s="609"/>
      <c r="AM17" s="607"/>
      <c r="AN17" s="608"/>
      <c r="AO17" s="608"/>
      <c r="AP17" s="613"/>
      <c r="AQ17" s="136"/>
      <c r="AR17" s="701"/>
      <c r="AS17" s="702"/>
      <c r="AT17" s="505"/>
      <c r="AU17" s="505"/>
      <c r="AV17" s="505"/>
      <c r="AW17" s="505"/>
      <c r="AX17" s="505"/>
      <c r="AY17" s="505"/>
      <c r="AZ17" s="505"/>
      <c r="BA17" s="505"/>
      <c r="BB17" s="505"/>
      <c r="BC17" s="550"/>
      <c r="BD17" s="551"/>
      <c r="BE17" s="551"/>
      <c r="BF17" s="551"/>
      <c r="BG17" s="551"/>
      <c r="BH17" s="551"/>
      <c r="BI17" s="551"/>
      <c r="BJ17" s="551"/>
      <c r="BK17" s="551"/>
      <c r="BL17" s="551"/>
      <c r="BM17" s="551"/>
      <c r="BN17" s="551"/>
      <c r="BO17" s="551"/>
      <c r="BP17" s="551"/>
      <c r="BQ17" s="551"/>
      <c r="BR17" s="551"/>
      <c r="BS17" s="551"/>
      <c r="BT17" s="551"/>
      <c r="BU17" s="551"/>
      <c r="BV17" s="551"/>
      <c r="BW17" s="551"/>
      <c r="BX17" s="551"/>
      <c r="BY17" s="551"/>
      <c r="BZ17" s="551"/>
      <c r="CA17" s="551"/>
      <c r="CB17" s="551"/>
      <c r="CC17" s="551"/>
      <c r="CD17" s="551"/>
      <c r="CE17" s="551"/>
      <c r="CF17" s="551"/>
      <c r="CG17" s="551"/>
      <c r="CH17" s="551"/>
      <c r="CI17" s="551"/>
      <c r="CJ17" s="551"/>
      <c r="CK17" s="552"/>
      <c r="CR17" s="147"/>
      <c r="CS17" s="147"/>
      <c r="CT17" s="147"/>
      <c r="CU17" s="147"/>
      <c r="CV17" s="147"/>
      <c r="CW17" s="147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</row>
    <row r="18" spans="1:141" ht="10.95" customHeight="1">
      <c r="B18" s="560"/>
      <c r="C18" s="561"/>
      <c r="D18" s="561"/>
      <c r="E18" s="561"/>
      <c r="F18" s="561"/>
      <c r="G18" s="561"/>
      <c r="H18" s="561"/>
      <c r="I18" s="561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71"/>
      <c r="X18" s="572"/>
      <c r="Y18" s="572"/>
      <c r="Z18" s="572"/>
      <c r="AA18" s="572"/>
      <c r="AB18" s="572"/>
      <c r="AC18" s="572"/>
      <c r="AD18" s="573"/>
      <c r="AE18" s="605"/>
      <c r="AF18" s="454"/>
      <c r="AG18" s="454"/>
      <c r="AH18" s="606"/>
      <c r="AI18" s="610"/>
      <c r="AJ18" s="611"/>
      <c r="AK18" s="611"/>
      <c r="AL18" s="612"/>
      <c r="AM18" s="610"/>
      <c r="AN18" s="611"/>
      <c r="AO18" s="611"/>
      <c r="AP18" s="614"/>
      <c r="AQ18" s="148"/>
      <c r="AR18" s="701"/>
      <c r="AS18" s="702"/>
      <c r="AT18" s="505"/>
      <c r="AU18" s="505"/>
      <c r="AV18" s="505"/>
      <c r="AW18" s="505"/>
      <c r="AX18" s="505"/>
      <c r="AY18" s="505"/>
      <c r="AZ18" s="505"/>
      <c r="BA18" s="505"/>
      <c r="BB18" s="505"/>
      <c r="BC18" s="550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  <c r="CD18" s="551"/>
      <c r="CE18" s="551"/>
      <c r="CF18" s="551"/>
      <c r="CG18" s="551"/>
      <c r="CH18" s="551"/>
      <c r="CI18" s="551"/>
      <c r="CJ18" s="551"/>
      <c r="CK18" s="552"/>
      <c r="CR18" s="147"/>
      <c r="CS18" s="147"/>
      <c r="CT18" s="147"/>
      <c r="CU18" s="147"/>
      <c r="CV18" s="147"/>
      <c r="CW18" s="147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</row>
    <row r="19" spans="1:141" ht="10.95" customHeight="1">
      <c r="B19" s="574" t="s">
        <v>107</v>
      </c>
      <c r="C19" s="575"/>
      <c r="D19" s="575"/>
      <c r="E19" s="575"/>
      <c r="F19" s="575"/>
      <c r="G19" s="575"/>
      <c r="H19" s="575"/>
      <c r="I19" s="576"/>
      <c r="J19" s="583">
        <f>VLOOKUP($CH$4,'児童情報 '!$A:$O,7,FALSE)</f>
        <v>0</v>
      </c>
      <c r="K19" s="584"/>
      <c r="L19" s="584"/>
      <c r="M19" s="584"/>
      <c r="N19" s="584"/>
      <c r="O19" s="584"/>
      <c r="P19" s="584"/>
      <c r="Q19" s="584"/>
      <c r="R19" s="585"/>
      <c r="S19" s="592"/>
      <c r="T19" s="593"/>
      <c r="U19" s="593"/>
      <c r="V19" s="594"/>
      <c r="W19" s="540" t="s">
        <v>139</v>
      </c>
      <c r="X19" s="541"/>
      <c r="Y19" s="541"/>
      <c r="Z19" s="541"/>
      <c r="AA19" s="541"/>
      <c r="AB19" s="541"/>
      <c r="AC19" s="541"/>
      <c r="AD19" s="541"/>
      <c r="AE19" s="601" t="s">
        <v>138</v>
      </c>
      <c r="AF19" s="602"/>
      <c r="AG19" s="602"/>
      <c r="AH19" s="603"/>
      <c r="AI19" s="601" t="s">
        <v>49</v>
      </c>
      <c r="AJ19" s="602"/>
      <c r="AK19" s="602"/>
      <c r="AL19" s="603"/>
      <c r="AM19" s="601" t="s">
        <v>50</v>
      </c>
      <c r="AN19" s="602"/>
      <c r="AO19" s="602"/>
      <c r="AP19" s="604"/>
      <c r="AQ19" s="148"/>
      <c r="AR19" s="701"/>
      <c r="AS19" s="702"/>
      <c r="AT19" s="505"/>
      <c r="AU19" s="505"/>
      <c r="AV19" s="505"/>
      <c r="AW19" s="505"/>
      <c r="AX19" s="505"/>
      <c r="AY19" s="505"/>
      <c r="AZ19" s="505"/>
      <c r="BA19" s="505"/>
      <c r="BB19" s="505"/>
      <c r="BC19" s="550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  <c r="BN19" s="551"/>
      <c r="BO19" s="551"/>
      <c r="BP19" s="551"/>
      <c r="BQ19" s="551"/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  <c r="CD19" s="551"/>
      <c r="CE19" s="551"/>
      <c r="CF19" s="551"/>
      <c r="CG19" s="551"/>
      <c r="CH19" s="551"/>
      <c r="CI19" s="551"/>
      <c r="CJ19" s="551"/>
      <c r="CK19" s="552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</row>
    <row r="20" spans="1:141" ht="10.95" customHeight="1">
      <c r="B20" s="577"/>
      <c r="C20" s="578"/>
      <c r="D20" s="578"/>
      <c r="E20" s="578"/>
      <c r="F20" s="578"/>
      <c r="G20" s="578"/>
      <c r="H20" s="578"/>
      <c r="I20" s="579"/>
      <c r="J20" s="586"/>
      <c r="K20" s="587"/>
      <c r="L20" s="587"/>
      <c r="M20" s="587"/>
      <c r="N20" s="587"/>
      <c r="O20" s="587"/>
      <c r="P20" s="587"/>
      <c r="Q20" s="587"/>
      <c r="R20" s="588"/>
      <c r="S20" s="595"/>
      <c r="T20" s="596"/>
      <c r="U20" s="596"/>
      <c r="V20" s="597"/>
      <c r="W20" s="542"/>
      <c r="X20" s="542"/>
      <c r="Y20" s="542"/>
      <c r="Z20" s="542"/>
      <c r="AA20" s="542"/>
      <c r="AB20" s="542"/>
      <c r="AC20" s="542"/>
      <c r="AD20" s="542"/>
      <c r="AE20" s="481">
        <f>施設情報!C11</f>
        <v>0</v>
      </c>
      <c r="AF20" s="448"/>
      <c r="AG20" s="448"/>
      <c r="AH20" s="482"/>
      <c r="AI20" s="607"/>
      <c r="AJ20" s="608"/>
      <c r="AK20" s="608"/>
      <c r="AL20" s="609"/>
      <c r="AM20" s="607"/>
      <c r="AN20" s="608"/>
      <c r="AO20" s="608"/>
      <c r="AP20" s="613"/>
      <c r="AQ20" s="148"/>
      <c r="AR20" s="701"/>
      <c r="AS20" s="702"/>
      <c r="AT20" s="176"/>
      <c r="AU20" s="176"/>
      <c r="AV20" s="176"/>
      <c r="AW20" s="176"/>
      <c r="AX20" s="176"/>
      <c r="AY20" s="176"/>
      <c r="AZ20" s="176"/>
      <c r="BA20" s="176"/>
      <c r="BB20" s="176"/>
      <c r="BC20" s="553"/>
      <c r="BD20" s="554"/>
      <c r="BE20" s="554"/>
      <c r="BF20" s="554"/>
      <c r="BG20" s="554"/>
      <c r="BH20" s="554"/>
      <c r="BI20" s="554"/>
      <c r="BJ20" s="554"/>
      <c r="BK20" s="554"/>
      <c r="BL20" s="554"/>
      <c r="BM20" s="554"/>
      <c r="BN20" s="554"/>
      <c r="BO20" s="554"/>
      <c r="BP20" s="554"/>
      <c r="BQ20" s="554"/>
      <c r="BR20" s="554"/>
      <c r="BS20" s="554"/>
      <c r="BT20" s="554"/>
      <c r="BU20" s="554"/>
      <c r="BV20" s="554"/>
      <c r="BW20" s="554"/>
      <c r="BX20" s="554"/>
      <c r="BY20" s="554"/>
      <c r="BZ20" s="554"/>
      <c r="CA20" s="554"/>
      <c r="CB20" s="554"/>
      <c r="CC20" s="554"/>
      <c r="CD20" s="554"/>
      <c r="CE20" s="554"/>
      <c r="CF20" s="554"/>
      <c r="CG20" s="554"/>
      <c r="CH20" s="554"/>
      <c r="CI20" s="554"/>
      <c r="CJ20" s="554"/>
      <c r="CK20" s="555"/>
      <c r="CP20" s="149"/>
      <c r="CQ20" s="149"/>
      <c r="CR20" s="149"/>
      <c r="CS20" s="149"/>
      <c r="CT20" s="14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</row>
    <row r="21" spans="1:141" ht="10.95" customHeight="1">
      <c r="B21" s="580"/>
      <c r="C21" s="581"/>
      <c r="D21" s="581"/>
      <c r="E21" s="581"/>
      <c r="F21" s="581"/>
      <c r="G21" s="581"/>
      <c r="H21" s="581"/>
      <c r="I21" s="582"/>
      <c r="J21" s="589"/>
      <c r="K21" s="590"/>
      <c r="L21" s="590"/>
      <c r="M21" s="590"/>
      <c r="N21" s="590"/>
      <c r="O21" s="590"/>
      <c r="P21" s="590"/>
      <c r="Q21" s="590"/>
      <c r="R21" s="591"/>
      <c r="S21" s="598"/>
      <c r="T21" s="599"/>
      <c r="U21" s="599"/>
      <c r="V21" s="600"/>
      <c r="W21" s="542"/>
      <c r="X21" s="542"/>
      <c r="Y21" s="542"/>
      <c r="Z21" s="542"/>
      <c r="AA21" s="542"/>
      <c r="AB21" s="542"/>
      <c r="AC21" s="542"/>
      <c r="AD21" s="542"/>
      <c r="AE21" s="605"/>
      <c r="AF21" s="454"/>
      <c r="AG21" s="454"/>
      <c r="AH21" s="606"/>
      <c r="AI21" s="610"/>
      <c r="AJ21" s="611"/>
      <c r="AK21" s="611"/>
      <c r="AL21" s="612"/>
      <c r="AM21" s="610"/>
      <c r="AN21" s="611"/>
      <c r="AO21" s="611"/>
      <c r="AP21" s="614"/>
      <c r="AQ21" s="148"/>
      <c r="AR21" s="701"/>
      <c r="AS21" s="702"/>
      <c r="AT21" s="543" t="s">
        <v>17</v>
      </c>
      <c r="AU21" s="502"/>
      <c r="AV21" s="502"/>
      <c r="AW21" s="502"/>
      <c r="AX21" s="502"/>
      <c r="AY21" s="502"/>
      <c r="AZ21" s="502"/>
      <c r="BA21" s="502"/>
      <c r="BB21" s="503"/>
      <c r="BC21" s="622">
        <f>施設情報!C7</f>
        <v>0</v>
      </c>
      <c r="BD21" s="457"/>
      <c r="BE21" s="457"/>
      <c r="BF21" s="457"/>
      <c r="BG21" s="457"/>
      <c r="BH21" s="457"/>
      <c r="BI21" s="334" t="s">
        <v>42</v>
      </c>
      <c r="BJ21" s="334"/>
      <c r="BK21" s="334"/>
      <c r="BL21" s="626"/>
      <c r="BM21" s="501" t="s">
        <v>25</v>
      </c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3"/>
      <c r="BY21" s="510">
        <f>施設情報!C6</f>
        <v>0</v>
      </c>
      <c r="BZ21" s="511"/>
      <c r="CA21" s="511"/>
      <c r="CB21" s="511"/>
      <c r="CC21" s="511"/>
      <c r="CD21" s="511"/>
      <c r="CE21" s="511"/>
      <c r="CF21" s="511"/>
      <c r="CG21" s="511"/>
      <c r="CH21" s="511"/>
      <c r="CI21" s="511"/>
      <c r="CJ21" s="511"/>
      <c r="CK21" s="512"/>
      <c r="CP21" s="150"/>
      <c r="CQ21" s="150"/>
      <c r="CR21" s="150"/>
      <c r="CS21" s="150"/>
      <c r="CT21" s="150"/>
      <c r="CU21" s="151"/>
      <c r="CV21" s="151"/>
      <c r="CW21" s="151"/>
      <c r="CX21" s="151"/>
      <c r="CY21" s="151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</row>
    <row r="22" spans="1:141" ht="10.95" customHeight="1">
      <c r="B22" s="519" t="s">
        <v>13</v>
      </c>
      <c r="C22" s="520"/>
      <c r="D22" s="520"/>
      <c r="E22" s="520"/>
      <c r="F22" s="520"/>
      <c r="G22" s="520"/>
      <c r="H22" s="520"/>
      <c r="I22" s="521"/>
      <c r="J22" s="525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7"/>
      <c r="W22" s="501" t="s">
        <v>15</v>
      </c>
      <c r="X22" s="502"/>
      <c r="Y22" s="502"/>
      <c r="Z22" s="502"/>
      <c r="AA22" s="502"/>
      <c r="AB22" s="502"/>
      <c r="AC22" s="502"/>
      <c r="AD22" s="503"/>
      <c r="AE22" s="534"/>
      <c r="AF22" s="535"/>
      <c r="AG22" s="535"/>
      <c r="AH22" s="535"/>
      <c r="AI22" s="535"/>
      <c r="AJ22" s="535"/>
      <c r="AK22" s="535"/>
      <c r="AL22" s="535"/>
      <c r="AM22" s="535"/>
      <c r="AN22" s="535"/>
      <c r="AO22" s="535"/>
      <c r="AP22" s="536"/>
      <c r="AQ22" s="148"/>
      <c r="AR22" s="701"/>
      <c r="AS22" s="702"/>
      <c r="AT22" s="544"/>
      <c r="AU22" s="505"/>
      <c r="AV22" s="505"/>
      <c r="AW22" s="505"/>
      <c r="AX22" s="505"/>
      <c r="AY22" s="505"/>
      <c r="AZ22" s="505"/>
      <c r="BA22" s="505"/>
      <c r="BB22" s="506"/>
      <c r="BC22" s="623"/>
      <c r="BD22" s="459"/>
      <c r="BE22" s="459"/>
      <c r="BF22" s="459"/>
      <c r="BG22" s="459"/>
      <c r="BH22" s="459"/>
      <c r="BI22" s="337"/>
      <c r="BJ22" s="337"/>
      <c r="BK22" s="337"/>
      <c r="BL22" s="627"/>
      <c r="BM22" s="504"/>
      <c r="BN22" s="505"/>
      <c r="BO22" s="505"/>
      <c r="BP22" s="505"/>
      <c r="BQ22" s="505"/>
      <c r="BR22" s="505"/>
      <c r="BS22" s="505"/>
      <c r="BT22" s="505"/>
      <c r="BU22" s="505"/>
      <c r="BV22" s="505"/>
      <c r="BW22" s="505"/>
      <c r="BX22" s="506"/>
      <c r="BY22" s="513"/>
      <c r="BZ22" s="514"/>
      <c r="CA22" s="514"/>
      <c r="CB22" s="514"/>
      <c r="CC22" s="514"/>
      <c r="CD22" s="514"/>
      <c r="CE22" s="514"/>
      <c r="CF22" s="514"/>
      <c r="CG22" s="514"/>
      <c r="CH22" s="514"/>
      <c r="CI22" s="514"/>
      <c r="CJ22" s="514"/>
      <c r="CK22" s="515"/>
      <c r="CP22" s="150"/>
      <c r="CQ22" s="150"/>
      <c r="CR22" s="150"/>
      <c r="CS22" s="150"/>
      <c r="CT22" s="150"/>
      <c r="CU22" s="151"/>
      <c r="CV22" s="151"/>
      <c r="CW22" s="151"/>
      <c r="CX22" s="151"/>
      <c r="CY22" s="151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</row>
    <row r="23" spans="1:141" ht="10.95" customHeight="1" thickBot="1">
      <c r="B23" s="522"/>
      <c r="C23" s="523"/>
      <c r="D23" s="523"/>
      <c r="E23" s="523"/>
      <c r="F23" s="523"/>
      <c r="G23" s="523"/>
      <c r="H23" s="523"/>
      <c r="I23" s="524"/>
      <c r="J23" s="528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30"/>
      <c r="W23" s="531"/>
      <c r="X23" s="532"/>
      <c r="Y23" s="532"/>
      <c r="Z23" s="532"/>
      <c r="AA23" s="532"/>
      <c r="AB23" s="532"/>
      <c r="AC23" s="532"/>
      <c r="AD23" s="533"/>
      <c r="AE23" s="537"/>
      <c r="AF23" s="538"/>
      <c r="AG23" s="538"/>
      <c r="AH23" s="538"/>
      <c r="AI23" s="538"/>
      <c r="AJ23" s="538"/>
      <c r="AK23" s="538"/>
      <c r="AL23" s="538"/>
      <c r="AM23" s="538"/>
      <c r="AN23" s="538"/>
      <c r="AO23" s="538"/>
      <c r="AP23" s="539"/>
      <c r="AQ23" s="148"/>
      <c r="AR23" s="703"/>
      <c r="AS23" s="704"/>
      <c r="AT23" s="545"/>
      <c r="AU23" s="508"/>
      <c r="AV23" s="508"/>
      <c r="AW23" s="508"/>
      <c r="AX23" s="508"/>
      <c r="AY23" s="508"/>
      <c r="AZ23" s="508"/>
      <c r="BA23" s="508"/>
      <c r="BB23" s="509"/>
      <c r="BC23" s="624"/>
      <c r="BD23" s="625"/>
      <c r="BE23" s="625"/>
      <c r="BF23" s="625"/>
      <c r="BG23" s="625"/>
      <c r="BH23" s="625"/>
      <c r="BI23" s="628"/>
      <c r="BJ23" s="628"/>
      <c r="BK23" s="628"/>
      <c r="BL23" s="629"/>
      <c r="BM23" s="507"/>
      <c r="BN23" s="508"/>
      <c r="BO23" s="508"/>
      <c r="BP23" s="508"/>
      <c r="BQ23" s="508"/>
      <c r="BR23" s="508"/>
      <c r="BS23" s="508"/>
      <c r="BT23" s="508"/>
      <c r="BU23" s="508"/>
      <c r="BV23" s="508"/>
      <c r="BW23" s="508"/>
      <c r="BX23" s="509"/>
      <c r="BY23" s="516"/>
      <c r="BZ23" s="517"/>
      <c r="CA23" s="517"/>
      <c r="CB23" s="517"/>
      <c r="CC23" s="517"/>
      <c r="CD23" s="517"/>
      <c r="CE23" s="517"/>
      <c r="CF23" s="517"/>
      <c r="CG23" s="517"/>
      <c r="CH23" s="517"/>
      <c r="CI23" s="517"/>
      <c r="CJ23" s="517"/>
      <c r="CK23" s="518"/>
      <c r="CP23" s="150"/>
      <c r="CQ23" s="150"/>
      <c r="CR23" s="150"/>
      <c r="CS23" s="150"/>
      <c r="CT23" s="150"/>
      <c r="CU23" s="151"/>
      <c r="CV23" s="151"/>
      <c r="CW23" s="151"/>
      <c r="CX23" s="151"/>
      <c r="CY23" s="151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</row>
    <row r="24" spans="1:141" s="141" customFormat="1" ht="10.95" customHeight="1">
      <c r="B24" s="475" t="s">
        <v>36</v>
      </c>
      <c r="C24" s="476"/>
      <c r="D24" s="476"/>
      <c r="E24" s="476"/>
      <c r="F24" s="476"/>
      <c r="G24" s="476"/>
      <c r="H24" s="476"/>
      <c r="I24" s="477"/>
      <c r="J24" s="486" t="s">
        <v>43</v>
      </c>
      <c r="K24" s="487"/>
      <c r="L24" s="496">
        <f>Y24+AK24</f>
        <v>0</v>
      </c>
      <c r="M24" s="496"/>
      <c r="N24" s="496"/>
      <c r="O24" s="496"/>
      <c r="P24" s="496"/>
      <c r="Q24" s="487" t="s">
        <v>39</v>
      </c>
      <c r="R24" s="498"/>
      <c r="S24" s="486" t="s">
        <v>44</v>
      </c>
      <c r="T24" s="487"/>
      <c r="U24" s="487"/>
      <c r="V24" s="487"/>
      <c r="W24" s="487"/>
      <c r="X24" s="487"/>
      <c r="Y24" s="471">
        <f>施設情報!C12</f>
        <v>0</v>
      </c>
      <c r="Z24" s="471"/>
      <c r="AA24" s="471"/>
      <c r="AB24" s="471"/>
      <c r="AC24" s="465" t="s">
        <v>39</v>
      </c>
      <c r="AD24" s="465"/>
      <c r="AE24" s="467" t="s">
        <v>45</v>
      </c>
      <c r="AF24" s="468"/>
      <c r="AG24" s="468"/>
      <c r="AH24" s="468"/>
      <c r="AI24" s="468"/>
      <c r="AJ24" s="468"/>
      <c r="AK24" s="471">
        <f>施設情報!C13</f>
        <v>0</v>
      </c>
      <c r="AL24" s="471"/>
      <c r="AM24" s="471"/>
      <c r="AN24" s="471"/>
      <c r="AO24" s="465" t="s">
        <v>39</v>
      </c>
      <c r="AP24" s="473"/>
      <c r="AQ24" s="152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CP24" s="153"/>
    </row>
    <row r="25" spans="1:141" s="141" customFormat="1" ht="10.95" customHeight="1" thickBot="1">
      <c r="A25" s="154"/>
      <c r="B25" s="491"/>
      <c r="C25" s="492"/>
      <c r="D25" s="492"/>
      <c r="E25" s="492"/>
      <c r="F25" s="492"/>
      <c r="G25" s="492"/>
      <c r="H25" s="492"/>
      <c r="I25" s="493"/>
      <c r="J25" s="494"/>
      <c r="K25" s="495"/>
      <c r="L25" s="497"/>
      <c r="M25" s="497"/>
      <c r="N25" s="497"/>
      <c r="O25" s="497"/>
      <c r="P25" s="497"/>
      <c r="Q25" s="495"/>
      <c r="R25" s="499"/>
      <c r="S25" s="494"/>
      <c r="T25" s="495"/>
      <c r="U25" s="495"/>
      <c r="V25" s="495"/>
      <c r="W25" s="495"/>
      <c r="X25" s="495"/>
      <c r="Y25" s="472"/>
      <c r="Z25" s="472"/>
      <c r="AA25" s="472"/>
      <c r="AB25" s="472"/>
      <c r="AC25" s="466"/>
      <c r="AD25" s="466"/>
      <c r="AE25" s="469"/>
      <c r="AF25" s="470"/>
      <c r="AG25" s="470"/>
      <c r="AH25" s="470"/>
      <c r="AI25" s="470"/>
      <c r="AJ25" s="470"/>
      <c r="AK25" s="472"/>
      <c r="AL25" s="472"/>
      <c r="AM25" s="472"/>
      <c r="AN25" s="472"/>
      <c r="AO25" s="466"/>
      <c r="AP25" s="474"/>
      <c r="AQ25" s="152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CP25" s="155"/>
    </row>
    <row r="26" spans="1:141" s="141" customFormat="1" ht="10.95" customHeight="1">
      <c r="B26" s="475" t="s">
        <v>37</v>
      </c>
      <c r="C26" s="476"/>
      <c r="D26" s="476"/>
      <c r="E26" s="476"/>
      <c r="F26" s="476"/>
      <c r="G26" s="476"/>
      <c r="H26" s="476"/>
      <c r="I26" s="477"/>
      <c r="J26" s="481">
        <f>施設情報!C14</f>
        <v>0</v>
      </c>
      <c r="K26" s="448"/>
      <c r="L26" s="448"/>
      <c r="M26" s="448"/>
      <c r="N26" s="448"/>
      <c r="O26" s="448"/>
      <c r="P26" s="448"/>
      <c r="Q26" s="448"/>
      <c r="R26" s="482"/>
      <c r="S26" s="486" t="s">
        <v>46</v>
      </c>
      <c r="T26" s="487"/>
      <c r="U26" s="487"/>
      <c r="V26" s="487"/>
      <c r="W26" s="471">
        <f>施設情報!C15</f>
        <v>0</v>
      </c>
      <c r="X26" s="471"/>
      <c r="Y26" s="471"/>
      <c r="Z26" s="471"/>
      <c r="AA26" s="471"/>
      <c r="AB26" s="471"/>
      <c r="AC26" s="487" t="s">
        <v>35</v>
      </c>
      <c r="AD26" s="487"/>
      <c r="AE26" s="486" t="s">
        <v>47</v>
      </c>
      <c r="AF26" s="487"/>
      <c r="AG26" s="487"/>
      <c r="AH26" s="174"/>
      <c r="AI26" s="471">
        <f>施設情報!C16</f>
        <v>0</v>
      </c>
      <c r="AJ26" s="471"/>
      <c r="AK26" s="471"/>
      <c r="AL26" s="471"/>
      <c r="AM26" s="471"/>
      <c r="AN26" s="174"/>
      <c r="AO26" s="465" t="s">
        <v>38</v>
      </c>
      <c r="AP26" s="465"/>
      <c r="AQ26" s="425" t="s">
        <v>109</v>
      </c>
      <c r="AR26" s="426"/>
      <c r="AS26" s="426"/>
      <c r="AT26" s="426"/>
      <c r="AU26" s="426"/>
      <c r="AV26" s="426"/>
      <c r="AW26" s="426"/>
      <c r="AX26" s="426"/>
      <c r="AY26" s="426"/>
      <c r="AZ26" s="427"/>
      <c r="BA26" s="431" t="str">
        <f>VLOOKUP($CH$4,'児童情報 '!$A:$O,8,FALSE)&amp;""</f>
        <v/>
      </c>
      <c r="BB26" s="432"/>
      <c r="BC26" s="432"/>
      <c r="BD26" s="432"/>
      <c r="BE26" s="432"/>
      <c r="BF26" s="432"/>
      <c r="BG26" s="432"/>
      <c r="BH26" s="433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CP26" s="153"/>
    </row>
    <row r="27" spans="1:141" ht="10.95" customHeight="1" thickBot="1">
      <c r="B27" s="478"/>
      <c r="C27" s="479"/>
      <c r="D27" s="479"/>
      <c r="E27" s="479"/>
      <c r="F27" s="479"/>
      <c r="G27" s="479"/>
      <c r="H27" s="479"/>
      <c r="I27" s="480"/>
      <c r="J27" s="483"/>
      <c r="K27" s="484"/>
      <c r="L27" s="484"/>
      <c r="M27" s="484"/>
      <c r="N27" s="484"/>
      <c r="O27" s="484"/>
      <c r="P27" s="484"/>
      <c r="Q27" s="484"/>
      <c r="R27" s="485"/>
      <c r="S27" s="488"/>
      <c r="T27" s="489"/>
      <c r="U27" s="489"/>
      <c r="V27" s="489"/>
      <c r="W27" s="490"/>
      <c r="X27" s="490"/>
      <c r="Y27" s="490"/>
      <c r="Z27" s="490"/>
      <c r="AA27" s="490"/>
      <c r="AB27" s="490"/>
      <c r="AC27" s="489"/>
      <c r="AD27" s="489"/>
      <c r="AE27" s="488"/>
      <c r="AF27" s="489"/>
      <c r="AG27" s="489"/>
      <c r="AH27" s="175"/>
      <c r="AI27" s="490"/>
      <c r="AJ27" s="490"/>
      <c r="AK27" s="490"/>
      <c r="AL27" s="490"/>
      <c r="AM27" s="490"/>
      <c r="AN27" s="175"/>
      <c r="AO27" s="500"/>
      <c r="AP27" s="500"/>
      <c r="AQ27" s="428"/>
      <c r="AR27" s="429"/>
      <c r="AS27" s="429"/>
      <c r="AT27" s="429"/>
      <c r="AU27" s="429"/>
      <c r="AV27" s="429"/>
      <c r="AW27" s="429"/>
      <c r="AX27" s="429"/>
      <c r="AY27" s="429"/>
      <c r="AZ27" s="430"/>
      <c r="BA27" s="434"/>
      <c r="BB27" s="435"/>
      <c r="BC27" s="435"/>
      <c r="BD27" s="435"/>
      <c r="BE27" s="435"/>
      <c r="BF27" s="435"/>
      <c r="BG27" s="435"/>
      <c r="BH27" s="436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1:141" s="141" customFormat="1" ht="9.75" customHeight="1" thickBot="1">
      <c r="B28" s="156"/>
      <c r="C28" s="157"/>
      <c r="D28" s="157"/>
      <c r="E28" s="157"/>
      <c r="F28" s="157"/>
      <c r="G28" s="157"/>
      <c r="H28" s="157"/>
      <c r="I28" s="157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40"/>
      <c r="CD28" s="140"/>
      <c r="CE28" s="140"/>
      <c r="CF28" s="140"/>
      <c r="CG28" s="140"/>
      <c r="CH28" s="140"/>
      <c r="CI28" s="140"/>
      <c r="CJ28" s="140"/>
      <c r="CK28" s="140"/>
    </row>
    <row r="29" spans="1:141" ht="5.25" customHeight="1">
      <c r="B29" s="310" t="s">
        <v>11</v>
      </c>
      <c r="C29" s="360"/>
      <c r="D29" s="253" t="s">
        <v>14</v>
      </c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5"/>
      <c r="AI29" s="253" t="s">
        <v>10</v>
      </c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5"/>
      <c r="AU29" s="253" t="s">
        <v>14</v>
      </c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5"/>
      <c r="BZ29" s="253" t="s">
        <v>10</v>
      </c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5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41"/>
      <c r="EH29" s="141"/>
      <c r="EI29" s="141"/>
      <c r="EJ29" s="141"/>
      <c r="EK29" s="141"/>
    </row>
    <row r="30" spans="1:141" ht="5.25" customHeight="1">
      <c r="B30" s="312"/>
      <c r="C30" s="361"/>
      <c r="D30" s="256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8"/>
      <c r="AI30" s="256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8"/>
      <c r="AU30" s="256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8"/>
      <c r="BZ30" s="256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41"/>
      <c r="EH30" s="141"/>
      <c r="EI30" s="141"/>
      <c r="EJ30" s="141"/>
      <c r="EK30" s="141"/>
    </row>
    <row r="31" spans="1:141" ht="5.25" customHeight="1" thickBot="1">
      <c r="B31" s="312"/>
      <c r="C31" s="361"/>
      <c r="D31" s="259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1"/>
      <c r="AI31" s="259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1"/>
      <c r="AU31" s="259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1"/>
      <c r="BZ31" s="259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1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41"/>
      <c r="EH31" s="141"/>
      <c r="EI31" s="141"/>
      <c r="EJ31" s="141"/>
      <c r="EK31" s="141"/>
    </row>
    <row r="32" spans="1:141" ht="5.25" customHeight="1">
      <c r="B32" s="312"/>
      <c r="C32" s="313"/>
      <c r="D32" s="415" t="s">
        <v>20</v>
      </c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7"/>
      <c r="AI32" s="419" t="e">
        <f ca="1">集計【幼稚園】!K3</f>
        <v>#N/A</v>
      </c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1"/>
      <c r="AU32" s="370" t="s">
        <v>175</v>
      </c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2">
        <f>J26</f>
        <v>0</v>
      </c>
      <c r="BT32" s="373"/>
      <c r="BU32" s="373"/>
      <c r="BV32" s="373"/>
      <c r="BW32" s="373"/>
      <c r="BX32" s="373"/>
      <c r="BY32" s="374"/>
      <c r="BZ32" s="419" t="e">
        <f ca="1">集計【幼稚園】!K16</f>
        <v>#DIV/0!</v>
      </c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1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41"/>
      <c r="EH32" s="141"/>
      <c r="EI32" s="141"/>
      <c r="EJ32" s="141"/>
      <c r="EK32" s="141"/>
    </row>
    <row r="33" spans="2:192" ht="5.25" customHeight="1">
      <c r="B33" s="312"/>
      <c r="C33" s="313"/>
      <c r="D33" s="370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418"/>
      <c r="AI33" s="354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6"/>
      <c r="AU33" s="370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N33" s="371"/>
      <c r="BO33" s="371"/>
      <c r="BP33" s="371"/>
      <c r="BQ33" s="371"/>
      <c r="BR33" s="371"/>
      <c r="BS33" s="372"/>
      <c r="BT33" s="373"/>
      <c r="BU33" s="373"/>
      <c r="BV33" s="373"/>
      <c r="BW33" s="373"/>
      <c r="BX33" s="373"/>
      <c r="BY33" s="374"/>
      <c r="BZ33" s="354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6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41"/>
      <c r="EH33" s="141"/>
      <c r="EI33" s="141"/>
      <c r="EJ33" s="141"/>
      <c r="EK33" s="141"/>
    </row>
    <row r="34" spans="2:192" ht="5.25" customHeight="1">
      <c r="B34" s="312"/>
      <c r="C34" s="313"/>
      <c r="D34" s="370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418"/>
      <c r="AI34" s="354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6"/>
      <c r="AU34" s="370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2"/>
      <c r="BT34" s="373"/>
      <c r="BU34" s="373"/>
      <c r="BV34" s="373"/>
      <c r="BW34" s="373"/>
      <c r="BX34" s="373"/>
      <c r="BY34" s="374"/>
      <c r="BZ34" s="354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6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41"/>
      <c r="EH34" s="141"/>
      <c r="EI34" s="141"/>
      <c r="EJ34" s="141"/>
      <c r="EK34" s="141"/>
    </row>
    <row r="35" spans="2:192" ht="5.25" customHeight="1">
      <c r="B35" s="312"/>
      <c r="C35" s="313"/>
      <c r="D35" s="370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418"/>
      <c r="AI35" s="354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6"/>
      <c r="AU35" s="370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2"/>
      <c r="BT35" s="373"/>
      <c r="BU35" s="373"/>
      <c r="BV35" s="373"/>
      <c r="BW35" s="373"/>
      <c r="BX35" s="373"/>
      <c r="BY35" s="374"/>
      <c r="BZ35" s="354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6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41"/>
      <c r="EH35" s="141"/>
      <c r="EI35" s="141"/>
      <c r="EJ35" s="141"/>
      <c r="EK35" s="141"/>
    </row>
    <row r="36" spans="2:192" ht="5.25" customHeight="1">
      <c r="B36" s="312"/>
      <c r="C36" s="313"/>
      <c r="D36" s="370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418"/>
      <c r="AI36" s="354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6"/>
      <c r="AU36" s="370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2"/>
      <c r="BT36" s="373"/>
      <c r="BU36" s="373"/>
      <c r="BV36" s="373"/>
      <c r="BW36" s="373"/>
      <c r="BX36" s="373"/>
      <c r="BY36" s="374"/>
      <c r="BZ36" s="354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6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41"/>
      <c r="EH36" s="141"/>
      <c r="EI36" s="141"/>
      <c r="EJ36" s="141"/>
      <c r="EK36" s="141"/>
    </row>
    <row r="37" spans="2:192" ht="5.25" customHeight="1">
      <c r="B37" s="312"/>
      <c r="C37" s="313"/>
      <c r="D37" s="370" t="s">
        <v>40</v>
      </c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418"/>
      <c r="AI37" s="354" t="e">
        <f ca="1">集計【幼稚園】!K4</f>
        <v>#N/A</v>
      </c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6"/>
      <c r="AU37" s="370" t="s">
        <v>82</v>
      </c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422" t="str">
        <f>施設情報!C31&amp;""</f>
        <v/>
      </c>
      <c r="BT37" s="423"/>
      <c r="BU37" s="423"/>
      <c r="BV37" s="423"/>
      <c r="BW37" s="423"/>
      <c r="BX37" s="423"/>
      <c r="BY37" s="424"/>
      <c r="BZ37" s="354">
        <f ca="1">集計【幼稚園】!K17</f>
        <v>0</v>
      </c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6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</row>
    <row r="38" spans="2:192" ht="5.25" customHeight="1">
      <c r="B38" s="312"/>
      <c r="C38" s="313"/>
      <c r="D38" s="370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418"/>
      <c r="AI38" s="354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6"/>
      <c r="AU38" s="370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422"/>
      <c r="BT38" s="423"/>
      <c r="BU38" s="423"/>
      <c r="BV38" s="423"/>
      <c r="BW38" s="423"/>
      <c r="BX38" s="423"/>
      <c r="BY38" s="424"/>
      <c r="BZ38" s="354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6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</row>
    <row r="39" spans="2:192" ht="5.25" customHeight="1">
      <c r="B39" s="312"/>
      <c r="C39" s="313"/>
      <c r="D39" s="370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418"/>
      <c r="AI39" s="354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6"/>
      <c r="AU39" s="370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422"/>
      <c r="BT39" s="423"/>
      <c r="BU39" s="423"/>
      <c r="BV39" s="423"/>
      <c r="BW39" s="423"/>
      <c r="BX39" s="423"/>
      <c r="BY39" s="424"/>
      <c r="BZ39" s="354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6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</row>
    <row r="40" spans="2:192" ht="5.25" customHeight="1">
      <c r="B40" s="312"/>
      <c r="C40" s="313"/>
      <c r="D40" s="370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418"/>
      <c r="AI40" s="354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6"/>
      <c r="AU40" s="370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422"/>
      <c r="BT40" s="423"/>
      <c r="BU40" s="423"/>
      <c r="BV40" s="423"/>
      <c r="BW40" s="423"/>
      <c r="BX40" s="423"/>
      <c r="BY40" s="424"/>
      <c r="BZ40" s="354"/>
      <c r="CA40" s="355"/>
      <c r="CB40" s="355"/>
      <c r="CC40" s="355"/>
      <c r="CD40" s="355"/>
      <c r="CE40" s="355"/>
      <c r="CF40" s="355"/>
      <c r="CG40" s="355"/>
      <c r="CH40" s="355"/>
      <c r="CI40" s="355"/>
      <c r="CJ40" s="355"/>
      <c r="CK40" s="356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</row>
    <row r="41" spans="2:192" ht="5.25" customHeight="1">
      <c r="B41" s="312"/>
      <c r="C41" s="313"/>
      <c r="D41" s="370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418"/>
      <c r="AI41" s="354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6"/>
      <c r="AU41" s="370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422"/>
      <c r="BT41" s="423"/>
      <c r="BU41" s="423"/>
      <c r="BV41" s="423"/>
      <c r="BW41" s="423"/>
      <c r="BX41" s="423"/>
      <c r="BY41" s="424"/>
      <c r="BZ41" s="354"/>
      <c r="CA41" s="355"/>
      <c r="CB41" s="355"/>
      <c r="CC41" s="355"/>
      <c r="CD41" s="355"/>
      <c r="CE41" s="355"/>
      <c r="CF41" s="355"/>
      <c r="CG41" s="355"/>
      <c r="CH41" s="355"/>
      <c r="CI41" s="355"/>
      <c r="CJ41" s="355"/>
      <c r="CK41" s="356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</row>
    <row r="42" spans="2:192" ht="5.25" customHeight="1">
      <c r="B42" s="312"/>
      <c r="C42" s="313"/>
      <c r="D42" s="370" t="s">
        <v>236</v>
      </c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2" t="str">
        <f>施設情報!C18&amp;""</f>
        <v/>
      </c>
      <c r="AC42" s="373"/>
      <c r="AD42" s="373"/>
      <c r="AE42" s="373"/>
      <c r="AF42" s="373"/>
      <c r="AG42" s="373"/>
      <c r="AH42" s="374"/>
      <c r="AI42" s="354">
        <f ca="1">集計【幼稚園】!K5</f>
        <v>0</v>
      </c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6"/>
      <c r="AU42" s="370" t="s">
        <v>111</v>
      </c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371"/>
      <c r="BK42" s="371"/>
      <c r="BL42" s="371"/>
      <c r="BM42" s="371"/>
      <c r="BN42" s="371"/>
      <c r="BO42" s="371"/>
      <c r="BP42" s="371"/>
      <c r="BQ42" s="371"/>
      <c r="BR42" s="371"/>
      <c r="BS42" s="372" t="str">
        <f>施設情報!C32&amp;""</f>
        <v/>
      </c>
      <c r="BT42" s="373"/>
      <c r="BU42" s="373"/>
      <c r="BV42" s="373"/>
      <c r="BW42" s="373"/>
      <c r="BX42" s="373"/>
      <c r="BY42" s="374"/>
      <c r="BZ42" s="354" t="e">
        <f ca="1">集計【幼稚園】!K18</f>
        <v>#DIV/0!</v>
      </c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6"/>
      <c r="CL42" s="158"/>
      <c r="CM42" s="158"/>
      <c r="CN42" s="158"/>
      <c r="CO42" s="158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60"/>
      <c r="DO42" s="160"/>
      <c r="DP42" s="160"/>
      <c r="DQ42" s="160"/>
      <c r="DR42" s="160"/>
      <c r="DS42" s="160"/>
      <c r="DT42" s="160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</row>
    <row r="43" spans="2:192" ht="5.25" customHeight="1">
      <c r="B43" s="312"/>
      <c r="C43" s="313"/>
      <c r="D43" s="370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2"/>
      <c r="AC43" s="373"/>
      <c r="AD43" s="373"/>
      <c r="AE43" s="373"/>
      <c r="AF43" s="373"/>
      <c r="AG43" s="373"/>
      <c r="AH43" s="374"/>
      <c r="AI43" s="354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6"/>
      <c r="AU43" s="370"/>
      <c r="AV43" s="371"/>
      <c r="AW43" s="371"/>
      <c r="AX43" s="371"/>
      <c r="AY43" s="371"/>
      <c r="AZ43" s="371"/>
      <c r="BA43" s="371"/>
      <c r="BB43" s="371"/>
      <c r="BC43" s="371"/>
      <c r="BD43" s="371"/>
      <c r="BE43" s="371"/>
      <c r="BF43" s="371"/>
      <c r="BG43" s="371"/>
      <c r="BH43" s="371"/>
      <c r="BI43" s="371"/>
      <c r="BJ43" s="371"/>
      <c r="BK43" s="371"/>
      <c r="BL43" s="371"/>
      <c r="BM43" s="371"/>
      <c r="BN43" s="371"/>
      <c r="BO43" s="371"/>
      <c r="BP43" s="371"/>
      <c r="BQ43" s="371"/>
      <c r="BR43" s="371"/>
      <c r="BS43" s="372"/>
      <c r="BT43" s="373"/>
      <c r="BU43" s="373"/>
      <c r="BV43" s="373"/>
      <c r="BW43" s="373"/>
      <c r="BX43" s="373"/>
      <c r="BY43" s="374"/>
      <c r="BZ43" s="354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6"/>
      <c r="CL43" s="158"/>
      <c r="CM43" s="158"/>
      <c r="CN43" s="158"/>
      <c r="CO43" s="158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60"/>
      <c r="DO43" s="160"/>
      <c r="DP43" s="160"/>
      <c r="DQ43" s="160"/>
      <c r="DR43" s="160"/>
      <c r="DS43" s="160"/>
      <c r="DT43" s="160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</row>
    <row r="44" spans="2:192" ht="5.25" customHeight="1">
      <c r="B44" s="312"/>
      <c r="C44" s="313"/>
      <c r="D44" s="370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2"/>
      <c r="AC44" s="373"/>
      <c r="AD44" s="373"/>
      <c r="AE44" s="373"/>
      <c r="AF44" s="373"/>
      <c r="AG44" s="373"/>
      <c r="AH44" s="374"/>
      <c r="AI44" s="354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6"/>
      <c r="AU44" s="370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2"/>
      <c r="BT44" s="373"/>
      <c r="BU44" s="373"/>
      <c r="BV44" s="373"/>
      <c r="BW44" s="373"/>
      <c r="BX44" s="373"/>
      <c r="BY44" s="374"/>
      <c r="BZ44" s="354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6"/>
      <c r="CL44" s="158"/>
      <c r="CM44" s="158"/>
      <c r="CN44" s="158"/>
      <c r="CO44" s="158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60"/>
      <c r="DO44" s="160"/>
      <c r="DP44" s="160"/>
      <c r="DQ44" s="160"/>
      <c r="DR44" s="160"/>
      <c r="DS44" s="160"/>
      <c r="DT44" s="160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</row>
    <row r="45" spans="2:192" ht="5.25" customHeight="1">
      <c r="B45" s="312"/>
      <c r="C45" s="313"/>
      <c r="D45" s="370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2"/>
      <c r="AC45" s="373"/>
      <c r="AD45" s="373"/>
      <c r="AE45" s="373"/>
      <c r="AF45" s="373"/>
      <c r="AG45" s="373"/>
      <c r="AH45" s="374"/>
      <c r="AI45" s="354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6"/>
      <c r="AU45" s="370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2"/>
      <c r="BT45" s="373"/>
      <c r="BU45" s="373"/>
      <c r="BV45" s="373"/>
      <c r="BW45" s="373"/>
      <c r="BX45" s="373"/>
      <c r="BY45" s="374"/>
      <c r="BZ45" s="354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6"/>
      <c r="CL45" s="158"/>
      <c r="CM45" s="158"/>
      <c r="CN45" s="158"/>
      <c r="CO45" s="158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60"/>
      <c r="DO45" s="160"/>
      <c r="DP45" s="160"/>
      <c r="DQ45" s="160"/>
      <c r="DR45" s="160"/>
      <c r="DS45" s="160"/>
      <c r="DT45" s="160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</row>
    <row r="46" spans="2:192" ht="5.25" customHeight="1">
      <c r="B46" s="312"/>
      <c r="C46" s="313"/>
      <c r="D46" s="370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2"/>
      <c r="AC46" s="373"/>
      <c r="AD46" s="373"/>
      <c r="AE46" s="373"/>
      <c r="AF46" s="373"/>
      <c r="AG46" s="373"/>
      <c r="AH46" s="374"/>
      <c r="AI46" s="354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6"/>
      <c r="AU46" s="370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2"/>
      <c r="BT46" s="373"/>
      <c r="BU46" s="373"/>
      <c r="BV46" s="373"/>
      <c r="BW46" s="373"/>
      <c r="BX46" s="373"/>
      <c r="BY46" s="374"/>
      <c r="BZ46" s="354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6"/>
      <c r="CL46" s="158"/>
      <c r="CM46" s="158"/>
      <c r="CN46" s="158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60"/>
      <c r="DO46" s="160"/>
      <c r="DP46" s="160"/>
      <c r="DQ46" s="160"/>
      <c r="DR46" s="160"/>
      <c r="DS46" s="160"/>
      <c r="DT46" s="160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</row>
    <row r="47" spans="2:192" ht="5.25" customHeight="1">
      <c r="B47" s="312"/>
      <c r="C47" s="313"/>
      <c r="D47" s="370" t="s">
        <v>129</v>
      </c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2" t="str">
        <f>施設情報!C19&amp;""</f>
        <v/>
      </c>
      <c r="AC47" s="373"/>
      <c r="AD47" s="373"/>
      <c r="AE47" s="373"/>
      <c r="AF47" s="373"/>
      <c r="AG47" s="373"/>
      <c r="AH47" s="374"/>
      <c r="AI47" s="354">
        <f ca="1">集計【幼稚園】!K6</f>
        <v>0</v>
      </c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6"/>
      <c r="AU47" s="381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  <c r="BI47" s="382"/>
      <c r="BJ47" s="382"/>
      <c r="BK47" s="382"/>
      <c r="BL47" s="382"/>
      <c r="BM47" s="382"/>
      <c r="BN47" s="382"/>
      <c r="BO47" s="382"/>
      <c r="BP47" s="382"/>
      <c r="BQ47" s="382"/>
      <c r="BR47" s="382"/>
      <c r="BS47" s="382"/>
      <c r="BT47" s="382"/>
      <c r="BU47" s="382"/>
      <c r="BV47" s="382"/>
      <c r="BW47" s="382"/>
      <c r="BX47" s="382"/>
      <c r="BY47" s="383"/>
      <c r="BZ47" s="364"/>
      <c r="CA47" s="365"/>
      <c r="CB47" s="365"/>
      <c r="CC47" s="365"/>
      <c r="CD47" s="365"/>
      <c r="CE47" s="365"/>
      <c r="CF47" s="365"/>
      <c r="CG47" s="365"/>
      <c r="CH47" s="365"/>
      <c r="CI47" s="365"/>
      <c r="CJ47" s="365"/>
      <c r="CK47" s="366"/>
      <c r="CL47" s="158"/>
      <c r="CM47" s="158"/>
      <c r="CN47" s="158"/>
      <c r="CO47" s="158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60"/>
      <c r="DO47" s="160"/>
      <c r="DP47" s="160"/>
      <c r="DQ47" s="160"/>
      <c r="DR47" s="160"/>
      <c r="DS47" s="160"/>
      <c r="DT47" s="160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</row>
    <row r="48" spans="2:192" ht="5.25" customHeight="1">
      <c r="B48" s="312"/>
      <c r="C48" s="313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2"/>
      <c r="AC48" s="373"/>
      <c r="AD48" s="373"/>
      <c r="AE48" s="373"/>
      <c r="AF48" s="373"/>
      <c r="AG48" s="373"/>
      <c r="AH48" s="374"/>
      <c r="AI48" s="354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6"/>
      <c r="AU48" s="381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82"/>
      <c r="BT48" s="382"/>
      <c r="BU48" s="382"/>
      <c r="BV48" s="382"/>
      <c r="BW48" s="382"/>
      <c r="BX48" s="382"/>
      <c r="BY48" s="383"/>
      <c r="BZ48" s="364"/>
      <c r="CA48" s="365"/>
      <c r="CB48" s="365"/>
      <c r="CC48" s="365"/>
      <c r="CD48" s="365"/>
      <c r="CE48" s="365"/>
      <c r="CF48" s="365"/>
      <c r="CG48" s="365"/>
      <c r="CH48" s="365"/>
      <c r="CI48" s="365"/>
      <c r="CJ48" s="365"/>
      <c r="CK48" s="366"/>
      <c r="CL48" s="158"/>
      <c r="CM48" s="158"/>
      <c r="CN48" s="158"/>
      <c r="CO48" s="158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60"/>
      <c r="DO48" s="160"/>
      <c r="DP48" s="160"/>
      <c r="DQ48" s="160"/>
      <c r="DR48" s="160"/>
      <c r="DS48" s="160"/>
      <c r="DT48" s="160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</row>
    <row r="49" spans="2:192" ht="5.25" customHeight="1">
      <c r="B49" s="312"/>
      <c r="C49" s="313"/>
      <c r="D49" s="370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2"/>
      <c r="AC49" s="373"/>
      <c r="AD49" s="373"/>
      <c r="AE49" s="373"/>
      <c r="AF49" s="373"/>
      <c r="AG49" s="373"/>
      <c r="AH49" s="374"/>
      <c r="AI49" s="354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6"/>
      <c r="AU49" s="381"/>
      <c r="AV49" s="382"/>
      <c r="AW49" s="382"/>
      <c r="AX49" s="382"/>
      <c r="AY49" s="382"/>
      <c r="AZ49" s="382"/>
      <c r="BA49" s="382"/>
      <c r="BB49" s="382"/>
      <c r="BC49" s="382"/>
      <c r="BD49" s="382"/>
      <c r="BE49" s="382"/>
      <c r="BF49" s="382"/>
      <c r="BG49" s="382"/>
      <c r="BH49" s="382"/>
      <c r="BI49" s="382"/>
      <c r="BJ49" s="382"/>
      <c r="BK49" s="382"/>
      <c r="BL49" s="382"/>
      <c r="BM49" s="382"/>
      <c r="BN49" s="382"/>
      <c r="BO49" s="382"/>
      <c r="BP49" s="382"/>
      <c r="BQ49" s="382"/>
      <c r="BR49" s="382"/>
      <c r="BS49" s="382"/>
      <c r="BT49" s="382"/>
      <c r="BU49" s="382"/>
      <c r="BV49" s="382"/>
      <c r="BW49" s="382"/>
      <c r="BX49" s="382"/>
      <c r="BY49" s="383"/>
      <c r="BZ49" s="364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K49" s="366"/>
      <c r="CL49" s="158"/>
      <c r="CM49" s="158"/>
      <c r="CN49" s="158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60"/>
      <c r="DO49" s="160"/>
      <c r="DP49" s="160"/>
      <c r="DQ49" s="160"/>
      <c r="DR49" s="160"/>
      <c r="DS49" s="160"/>
      <c r="DT49" s="160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</row>
    <row r="50" spans="2:192" ht="5.25" customHeight="1">
      <c r="B50" s="312"/>
      <c r="C50" s="313"/>
      <c r="D50" s="370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2"/>
      <c r="AC50" s="373"/>
      <c r="AD50" s="373"/>
      <c r="AE50" s="373"/>
      <c r="AF50" s="373"/>
      <c r="AG50" s="373"/>
      <c r="AH50" s="374"/>
      <c r="AI50" s="354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6"/>
      <c r="AU50" s="381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3"/>
      <c r="BZ50" s="364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K50" s="366"/>
      <c r="CL50" s="158"/>
      <c r="CM50" s="158"/>
      <c r="CN50" s="158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60"/>
      <c r="DO50" s="160"/>
      <c r="DP50" s="160"/>
      <c r="DQ50" s="160"/>
      <c r="DR50" s="160"/>
      <c r="DS50" s="160"/>
      <c r="DT50" s="160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61"/>
      <c r="FM50" s="161"/>
      <c r="FN50" s="161"/>
      <c r="FO50" s="161"/>
      <c r="FP50" s="161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</row>
    <row r="51" spans="2:192" ht="5.25" customHeight="1">
      <c r="B51" s="312"/>
      <c r="C51" s="313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2"/>
      <c r="AC51" s="373"/>
      <c r="AD51" s="373"/>
      <c r="AE51" s="373"/>
      <c r="AF51" s="373"/>
      <c r="AG51" s="373"/>
      <c r="AH51" s="374"/>
      <c r="AI51" s="354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6"/>
      <c r="AU51" s="381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3"/>
      <c r="BZ51" s="364"/>
      <c r="CA51" s="365"/>
      <c r="CB51" s="365"/>
      <c r="CC51" s="365"/>
      <c r="CD51" s="365"/>
      <c r="CE51" s="365"/>
      <c r="CF51" s="365"/>
      <c r="CG51" s="365"/>
      <c r="CH51" s="365"/>
      <c r="CI51" s="365"/>
      <c r="CJ51" s="365"/>
      <c r="CK51" s="366"/>
      <c r="CL51" s="158"/>
      <c r="CM51" s="158"/>
      <c r="CN51" s="158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60"/>
      <c r="DO51" s="160"/>
      <c r="DP51" s="160"/>
      <c r="DQ51" s="160"/>
      <c r="DR51" s="160"/>
      <c r="DS51" s="160"/>
      <c r="DT51" s="160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</row>
    <row r="52" spans="2:192" ht="5.25" customHeight="1">
      <c r="B52" s="312"/>
      <c r="C52" s="313"/>
      <c r="D52" s="402" t="s">
        <v>179</v>
      </c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47" t="str">
        <f>施設情報!C20&amp;""</f>
        <v/>
      </c>
      <c r="W52" s="448"/>
      <c r="X52" s="448"/>
      <c r="Y52" s="448"/>
      <c r="Z52" s="448"/>
      <c r="AA52" s="449"/>
      <c r="AB52" s="456" t="str">
        <f>施設情報!C21&amp;""</f>
        <v/>
      </c>
      <c r="AC52" s="457"/>
      <c r="AD52" s="457"/>
      <c r="AE52" s="457"/>
      <c r="AF52" s="457" t="s">
        <v>219</v>
      </c>
      <c r="AG52" s="457"/>
      <c r="AH52" s="462"/>
      <c r="AI52" s="354">
        <f ca="1">IF($CP$21="",集計【幼稚園】!K7,ROUNDDOWN(集計【幼稚園】!K7*$CP$21/20,-1))</f>
        <v>0</v>
      </c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6"/>
      <c r="AU52" s="381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  <c r="BO52" s="382"/>
      <c r="BP52" s="382"/>
      <c r="BQ52" s="382"/>
      <c r="BR52" s="382"/>
      <c r="BS52" s="382"/>
      <c r="BT52" s="382"/>
      <c r="BU52" s="382"/>
      <c r="BV52" s="382"/>
      <c r="BW52" s="382"/>
      <c r="BX52" s="382"/>
      <c r="BY52" s="383"/>
      <c r="BZ52" s="364"/>
      <c r="CA52" s="365"/>
      <c r="CB52" s="365"/>
      <c r="CC52" s="365"/>
      <c r="CD52" s="365"/>
      <c r="CE52" s="365"/>
      <c r="CF52" s="365"/>
      <c r="CG52" s="365"/>
      <c r="CH52" s="365"/>
      <c r="CI52" s="365"/>
      <c r="CJ52" s="365"/>
      <c r="CK52" s="366"/>
      <c r="CL52" s="158"/>
      <c r="CM52" s="158"/>
      <c r="CN52" s="158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60"/>
      <c r="DI52" s="160"/>
      <c r="DJ52" s="160"/>
      <c r="DK52" s="160"/>
      <c r="DL52" s="160"/>
      <c r="DM52" s="160"/>
      <c r="DN52" s="162"/>
      <c r="DO52" s="162"/>
      <c r="DP52" s="162"/>
      <c r="DQ52" s="162"/>
      <c r="DR52" s="162"/>
      <c r="DS52" s="162"/>
      <c r="DT52" s="162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63"/>
      <c r="FM52" s="163"/>
      <c r="FN52" s="163"/>
      <c r="FO52" s="163"/>
      <c r="FP52" s="163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</row>
    <row r="53" spans="2:192" ht="5.25" customHeight="1">
      <c r="B53" s="312"/>
      <c r="C53" s="313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50"/>
      <c r="W53" s="451"/>
      <c r="X53" s="451"/>
      <c r="Y53" s="451"/>
      <c r="Z53" s="451"/>
      <c r="AA53" s="452"/>
      <c r="AB53" s="458"/>
      <c r="AC53" s="459"/>
      <c r="AD53" s="459"/>
      <c r="AE53" s="459"/>
      <c r="AF53" s="459"/>
      <c r="AG53" s="459"/>
      <c r="AH53" s="463"/>
      <c r="AI53" s="354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6"/>
      <c r="AU53" s="381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  <c r="BQ53" s="382"/>
      <c r="BR53" s="382"/>
      <c r="BS53" s="382"/>
      <c r="BT53" s="382"/>
      <c r="BU53" s="382"/>
      <c r="BV53" s="382"/>
      <c r="BW53" s="382"/>
      <c r="BX53" s="382"/>
      <c r="BY53" s="383"/>
      <c r="BZ53" s="364"/>
      <c r="CA53" s="365"/>
      <c r="CB53" s="365"/>
      <c r="CC53" s="365"/>
      <c r="CD53" s="365"/>
      <c r="CE53" s="365"/>
      <c r="CF53" s="365"/>
      <c r="CG53" s="365"/>
      <c r="CH53" s="365"/>
      <c r="CI53" s="365"/>
      <c r="CJ53" s="365"/>
      <c r="CK53" s="366"/>
      <c r="CL53" s="158"/>
      <c r="CM53" s="158"/>
      <c r="CN53" s="158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60"/>
      <c r="DI53" s="160"/>
      <c r="DJ53" s="160"/>
      <c r="DK53" s="160"/>
      <c r="DL53" s="160"/>
      <c r="DM53" s="160"/>
      <c r="DN53" s="162"/>
      <c r="DO53" s="162"/>
      <c r="DP53" s="162"/>
      <c r="DQ53" s="162"/>
      <c r="DR53" s="162"/>
      <c r="DS53" s="162"/>
      <c r="DT53" s="162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</row>
    <row r="54" spans="2:192" ht="5.25" customHeight="1">
      <c r="B54" s="312"/>
      <c r="C54" s="313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50"/>
      <c r="W54" s="451"/>
      <c r="X54" s="451"/>
      <c r="Y54" s="451"/>
      <c r="Z54" s="451"/>
      <c r="AA54" s="452"/>
      <c r="AB54" s="458"/>
      <c r="AC54" s="459"/>
      <c r="AD54" s="459"/>
      <c r="AE54" s="459"/>
      <c r="AF54" s="459"/>
      <c r="AG54" s="459"/>
      <c r="AH54" s="463"/>
      <c r="AI54" s="354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6"/>
      <c r="AU54" s="381"/>
      <c r="AV54" s="382"/>
      <c r="AW54" s="382"/>
      <c r="AX54" s="382"/>
      <c r="AY54" s="382"/>
      <c r="AZ54" s="382"/>
      <c r="BA54" s="382"/>
      <c r="BB54" s="382"/>
      <c r="BC54" s="382"/>
      <c r="BD54" s="382"/>
      <c r="BE54" s="382"/>
      <c r="BF54" s="382"/>
      <c r="BG54" s="382"/>
      <c r="BH54" s="382"/>
      <c r="BI54" s="382"/>
      <c r="BJ54" s="382"/>
      <c r="BK54" s="382"/>
      <c r="BL54" s="382"/>
      <c r="BM54" s="382"/>
      <c r="BN54" s="382"/>
      <c r="BO54" s="382"/>
      <c r="BP54" s="382"/>
      <c r="BQ54" s="382"/>
      <c r="BR54" s="382"/>
      <c r="BS54" s="382"/>
      <c r="BT54" s="382"/>
      <c r="BU54" s="382"/>
      <c r="BV54" s="382"/>
      <c r="BW54" s="382"/>
      <c r="BX54" s="382"/>
      <c r="BY54" s="383"/>
      <c r="BZ54" s="364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6"/>
      <c r="CL54" s="158"/>
      <c r="CM54" s="158"/>
      <c r="CN54" s="158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60"/>
      <c r="DI54" s="160"/>
      <c r="DJ54" s="160"/>
      <c r="DK54" s="160"/>
      <c r="DL54" s="160"/>
      <c r="DM54" s="160"/>
      <c r="DN54" s="162"/>
      <c r="DO54" s="162"/>
      <c r="DP54" s="162"/>
      <c r="DQ54" s="162"/>
      <c r="DR54" s="162"/>
      <c r="DS54" s="162"/>
      <c r="DT54" s="162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</row>
    <row r="55" spans="2:192" ht="5.25" customHeight="1">
      <c r="B55" s="312"/>
      <c r="C55" s="313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50"/>
      <c r="W55" s="451"/>
      <c r="X55" s="451"/>
      <c r="Y55" s="451"/>
      <c r="Z55" s="451"/>
      <c r="AA55" s="452"/>
      <c r="AB55" s="458"/>
      <c r="AC55" s="459"/>
      <c r="AD55" s="459"/>
      <c r="AE55" s="459"/>
      <c r="AF55" s="459"/>
      <c r="AG55" s="459"/>
      <c r="AH55" s="463"/>
      <c r="AI55" s="354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6"/>
      <c r="AU55" s="381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  <c r="BI55" s="382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2"/>
      <c r="BU55" s="382"/>
      <c r="BV55" s="382"/>
      <c r="BW55" s="382"/>
      <c r="BX55" s="382"/>
      <c r="BY55" s="383"/>
      <c r="BZ55" s="364"/>
      <c r="CA55" s="365"/>
      <c r="CB55" s="365"/>
      <c r="CC55" s="365"/>
      <c r="CD55" s="365"/>
      <c r="CE55" s="365"/>
      <c r="CF55" s="365"/>
      <c r="CG55" s="365"/>
      <c r="CH55" s="365"/>
      <c r="CI55" s="365"/>
      <c r="CJ55" s="365"/>
      <c r="CK55" s="366"/>
      <c r="CL55" s="158"/>
      <c r="CM55" s="158"/>
      <c r="CN55" s="158"/>
      <c r="CO55" s="158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60"/>
      <c r="DI55" s="160"/>
      <c r="DJ55" s="160"/>
      <c r="DK55" s="160"/>
      <c r="DL55" s="160"/>
      <c r="DM55" s="160"/>
      <c r="DN55" s="162"/>
      <c r="DO55" s="162"/>
      <c r="DP55" s="162"/>
      <c r="DQ55" s="162"/>
      <c r="DR55" s="162"/>
      <c r="DS55" s="162"/>
      <c r="DT55" s="162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R55" s="158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</row>
    <row r="56" spans="2:192" ht="5.25" customHeight="1">
      <c r="B56" s="312"/>
      <c r="C56" s="313"/>
      <c r="D56" s="406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53"/>
      <c r="W56" s="454"/>
      <c r="X56" s="454"/>
      <c r="Y56" s="454"/>
      <c r="Z56" s="454"/>
      <c r="AA56" s="455"/>
      <c r="AB56" s="460"/>
      <c r="AC56" s="461"/>
      <c r="AD56" s="461"/>
      <c r="AE56" s="461"/>
      <c r="AF56" s="461"/>
      <c r="AG56" s="461"/>
      <c r="AH56" s="464"/>
      <c r="AI56" s="354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6"/>
      <c r="AU56" s="381"/>
      <c r="AV56" s="382"/>
      <c r="AW56" s="382"/>
      <c r="AX56" s="382"/>
      <c r="AY56" s="382"/>
      <c r="AZ56" s="382"/>
      <c r="BA56" s="382"/>
      <c r="BB56" s="382"/>
      <c r="BC56" s="382"/>
      <c r="BD56" s="382"/>
      <c r="BE56" s="382"/>
      <c r="BF56" s="382"/>
      <c r="BG56" s="382"/>
      <c r="BH56" s="382"/>
      <c r="BI56" s="382"/>
      <c r="BJ56" s="382"/>
      <c r="BK56" s="382"/>
      <c r="BL56" s="382"/>
      <c r="BM56" s="382"/>
      <c r="BN56" s="382"/>
      <c r="BO56" s="382"/>
      <c r="BP56" s="382"/>
      <c r="BQ56" s="382"/>
      <c r="BR56" s="382"/>
      <c r="BS56" s="382"/>
      <c r="BT56" s="382"/>
      <c r="BU56" s="382"/>
      <c r="BV56" s="382"/>
      <c r="BW56" s="382"/>
      <c r="BX56" s="382"/>
      <c r="BY56" s="383"/>
      <c r="BZ56" s="364"/>
      <c r="CA56" s="365"/>
      <c r="CB56" s="365"/>
      <c r="CC56" s="365"/>
      <c r="CD56" s="365"/>
      <c r="CE56" s="365"/>
      <c r="CF56" s="365"/>
      <c r="CG56" s="365"/>
      <c r="CH56" s="365"/>
      <c r="CI56" s="365"/>
      <c r="CJ56" s="365"/>
      <c r="CK56" s="366"/>
      <c r="CL56" s="158"/>
      <c r="CM56" s="158"/>
      <c r="CN56" s="158"/>
      <c r="CO56" s="158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60"/>
      <c r="DI56" s="160"/>
      <c r="DJ56" s="160"/>
      <c r="DK56" s="160"/>
      <c r="DL56" s="160"/>
      <c r="DM56" s="160"/>
      <c r="DN56" s="162"/>
      <c r="DO56" s="162"/>
      <c r="DP56" s="162"/>
      <c r="DQ56" s="162"/>
      <c r="DR56" s="162"/>
      <c r="DS56" s="162"/>
      <c r="DT56" s="162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R56" s="158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</row>
    <row r="57" spans="2:192" ht="5.25" customHeight="1">
      <c r="B57" s="312"/>
      <c r="C57" s="313"/>
      <c r="D57" s="370" t="s">
        <v>131</v>
      </c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2" t="str">
        <f>施設情報!C22&amp;""</f>
        <v/>
      </c>
      <c r="AC57" s="373"/>
      <c r="AD57" s="373"/>
      <c r="AE57" s="373"/>
      <c r="AF57" s="373"/>
      <c r="AG57" s="373"/>
      <c r="AH57" s="374"/>
      <c r="AI57" s="354">
        <f ca="1">集計【幼稚園】!K8</f>
        <v>0</v>
      </c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6"/>
      <c r="AU57" s="381"/>
      <c r="AV57" s="382"/>
      <c r="AW57" s="382"/>
      <c r="AX57" s="382"/>
      <c r="AY57" s="382"/>
      <c r="AZ57" s="382"/>
      <c r="BA57" s="382"/>
      <c r="BB57" s="382"/>
      <c r="BC57" s="382"/>
      <c r="BD57" s="382"/>
      <c r="BE57" s="382"/>
      <c r="BF57" s="382"/>
      <c r="BG57" s="382"/>
      <c r="BH57" s="382"/>
      <c r="BI57" s="382"/>
      <c r="BJ57" s="382"/>
      <c r="BK57" s="382"/>
      <c r="BL57" s="382"/>
      <c r="BM57" s="382"/>
      <c r="BN57" s="382"/>
      <c r="BO57" s="382"/>
      <c r="BP57" s="382"/>
      <c r="BQ57" s="382"/>
      <c r="BR57" s="382"/>
      <c r="BS57" s="382"/>
      <c r="BT57" s="382"/>
      <c r="BU57" s="382"/>
      <c r="BV57" s="382"/>
      <c r="BW57" s="382"/>
      <c r="BX57" s="382"/>
      <c r="BY57" s="383"/>
      <c r="BZ57" s="364"/>
      <c r="CA57" s="365"/>
      <c r="CB57" s="365"/>
      <c r="CC57" s="365"/>
      <c r="CD57" s="365"/>
      <c r="CE57" s="365"/>
      <c r="CF57" s="365"/>
      <c r="CG57" s="365"/>
      <c r="CH57" s="365"/>
      <c r="CI57" s="365"/>
      <c r="CJ57" s="365"/>
      <c r="CK57" s="366"/>
      <c r="CL57" s="158"/>
      <c r="CM57" s="158"/>
      <c r="CN57" s="158"/>
      <c r="CO57" s="158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60"/>
      <c r="DO57" s="160"/>
      <c r="DP57" s="160"/>
      <c r="DQ57" s="160"/>
      <c r="DR57" s="160"/>
      <c r="DS57" s="160"/>
      <c r="DT57" s="160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</row>
    <row r="58" spans="2:192" ht="5.25" customHeight="1">
      <c r="B58" s="312"/>
      <c r="C58" s="313"/>
      <c r="D58" s="370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2"/>
      <c r="AC58" s="373"/>
      <c r="AD58" s="373"/>
      <c r="AE58" s="373"/>
      <c r="AF58" s="373"/>
      <c r="AG58" s="373"/>
      <c r="AH58" s="374"/>
      <c r="AI58" s="354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6"/>
      <c r="AU58" s="381"/>
      <c r="AV58" s="382"/>
      <c r="AW58" s="382"/>
      <c r="AX58" s="38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2"/>
      <c r="BS58" s="382"/>
      <c r="BT58" s="382"/>
      <c r="BU58" s="382"/>
      <c r="BV58" s="382"/>
      <c r="BW58" s="382"/>
      <c r="BX58" s="382"/>
      <c r="BY58" s="383"/>
      <c r="BZ58" s="364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6"/>
      <c r="CL58" s="143"/>
      <c r="CM58" s="164"/>
      <c r="CN58" s="164"/>
      <c r="CO58" s="164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60"/>
      <c r="DO58" s="160"/>
      <c r="DP58" s="160"/>
      <c r="DQ58" s="160"/>
      <c r="DR58" s="160"/>
      <c r="DS58" s="160"/>
      <c r="DT58" s="160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65"/>
      <c r="EU58" s="165"/>
      <c r="EV58" s="165"/>
      <c r="EW58" s="165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41"/>
      <c r="FK58" s="141"/>
      <c r="FL58" s="141"/>
      <c r="FM58" s="141"/>
    </row>
    <row r="59" spans="2:192" ht="5.25" customHeight="1">
      <c r="B59" s="312"/>
      <c r="C59" s="313"/>
      <c r="D59" s="370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2"/>
      <c r="AC59" s="373"/>
      <c r="AD59" s="373"/>
      <c r="AE59" s="373"/>
      <c r="AF59" s="373"/>
      <c r="AG59" s="373"/>
      <c r="AH59" s="374"/>
      <c r="AI59" s="354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6"/>
      <c r="AU59" s="381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  <c r="BI59" s="382"/>
      <c r="BJ59" s="382"/>
      <c r="BK59" s="382"/>
      <c r="BL59" s="382"/>
      <c r="BM59" s="382"/>
      <c r="BN59" s="382"/>
      <c r="BO59" s="382"/>
      <c r="BP59" s="382"/>
      <c r="BQ59" s="382"/>
      <c r="BR59" s="382"/>
      <c r="BS59" s="382"/>
      <c r="BT59" s="382"/>
      <c r="BU59" s="382"/>
      <c r="BV59" s="382"/>
      <c r="BW59" s="382"/>
      <c r="BX59" s="382"/>
      <c r="BY59" s="383"/>
      <c r="BZ59" s="364"/>
      <c r="CA59" s="365"/>
      <c r="CB59" s="365"/>
      <c r="CC59" s="365"/>
      <c r="CD59" s="365"/>
      <c r="CE59" s="365"/>
      <c r="CF59" s="365"/>
      <c r="CG59" s="365"/>
      <c r="CH59" s="365"/>
      <c r="CI59" s="365"/>
      <c r="CJ59" s="365"/>
      <c r="CK59" s="366"/>
      <c r="CL59" s="143"/>
      <c r="CM59" s="164"/>
      <c r="CN59" s="164"/>
      <c r="CO59" s="164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60"/>
      <c r="DO59" s="160"/>
      <c r="DP59" s="160"/>
      <c r="DQ59" s="160"/>
      <c r="DR59" s="160"/>
      <c r="DS59" s="160"/>
      <c r="DT59" s="160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65"/>
      <c r="EU59" s="165"/>
      <c r="EV59" s="165"/>
      <c r="EW59" s="165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41"/>
      <c r="FK59" s="141"/>
      <c r="FL59" s="141"/>
      <c r="FM59" s="141"/>
    </row>
    <row r="60" spans="2:192" ht="5.25" customHeight="1">
      <c r="B60" s="312"/>
      <c r="C60" s="313"/>
      <c r="D60" s="370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2"/>
      <c r="AC60" s="373"/>
      <c r="AD60" s="373"/>
      <c r="AE60" s="373"/>
      <c r="AF60" s="373"/>
      <c r="AG60" s="373"/>
      <c r="AH60" s="374"/>
      <c r="AI60" s="354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6"/>
      <c r="AU60" s="381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2"/>
      <c r="BS60" s="382"/>
      <c r="BT60" s="382"/>
      <c r="BU60" s="382"/>
      <c r="BV60" s="382"/>
      <c r="BW60" s="382"/>
      <c r="BX60" s="382"/>
      <c r="BY60" s="383"/>
      <c r="BZ60" s="364"/>
      <c r="CA60" s="365"/>
      <c r="CB60" s="365"/>
      <c r="CC60" s="365"/>
      <c r="CD60" s="365"/>
      <c r="CE60" s="365"/>
      <c r="CF60" s="365"/>
      <c r="CG60" s="365"/>
      <c r="CH60" s="365"/>
      <c r="CI60" s="365"/>
      <c r="CJ60" s="365"/>
      <c r="CK60" s="366"/>
      <c r="CL60" s="143"/>
      <c r="CM60" s="164"/>
      <c r="CN60" s="164"/>
      <c r="CO60" s="164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60"/>
      <c r="DO60" s="160"/>
      <c r="DP60" s="160"/>
      <c r="DQ60" s="160"/>
      <c r="DR60" s="160"/>
      <c r="DS60" s="160"/>
      <c r="DT60" s="160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65"/>
      <c r="EU60" s="165"/>
      <c r="EV60" s="165"/>
      <c r="EW60" s="165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41"/>
      <c r="FK60" s="141"/>
      <c r="FL60" s="141"/>
      <c r="FM60" s="141"/>
    </row>
    <row r="61" spans="2:192" ht="5.25" customHeight="1">
      <c r="B61" s="312"/>
      <c r="C61" s="313"/>
      <c r="D61" s="370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2"/>
      <c r="AC61" s="373"/>
      <c r="AD61" s="373"/>
      <c r="AE61" s="373"/>
      <c r="AF61" s="373"/>
      <c r="AG61" s="373"/>
      <c r="AH61" s="374"/>
      <c r="AI61" s="354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6"/>
      <c r="AU61" s="381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  <c r="BO61" s="382"/>
      <c r="BP61" s="382"/>
      <c r="BQ61" s="382"/>
      <c r="BR61" s="382"/>
      <c r="BS61" s="382"/>
      <c r="BT61" s="382"/>
      <c r="BU61" s="382"/>
      <c r="BV61" s="382"/>
      <c r="BW61" s="382"/>
      <c r="BX61" s="382"/>
      <c r="BY61" s="383"/>
      <c r="BZ61" s="364"/>
      <c r="CA61" s="365"/>
      <c r="CB61" s="365"/>
      <c r="CC61" s="365"/>
      <c r="CD61" s="365"/>
      <c r="CE61" s="365"/>
      <c r="CF61" s="365"/>
      <c r="CG61" s="365"/>
      <c r="CH61" s="365"/>
      <c r="CI61" s="365"/>
      <c r="CJ61" s="365"/>
      <c r="CK61" s="366"/>
      <c r="CL61" s="143"/>
      <c r="CM61" s="164"/>
      <c r="CN61" s="164"/>
      <c r="CO61" s="164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60"/>
      <c r="DO61" s="160"/>
      <c r="DP61" s="160"/>
      <c r="DQ61" s="160"/>
      <c r="DR61" s="160"/>
      <c r="DS61" s="160"/>
      <c r="DT61" s="160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65"/>
      <c r="EU61" s="165"/>
      <c r="EV61" s="165"/>
      <c r="EW61" s="165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41"/>
      <c r="FK61" s="141"/>
      <c r="FL61" s="141"/>
      <c r="FM61" s="141"/>
    </row>
    <row r="62" spans="2:192" ht="5.25" customHeight="1">
      <c r="B62" s="312"/>
      <c r="C62" s="313"/>
      <c r="D62" s="402" t="s">
        <v>132</v>
      </c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8" t="str">
        <f>施設情報!C23&amp;""</f>
        <v/>
      </c>
      <c r="W62" s="408"/>
      <c r="X62" s="408"/>
      <c r="Y62" s="408"/>
      <c r="Z62" s="408"/>
      <c r="AA62" s="408"/>
      <c r="AB62" s="411" t="s">
        <v>214</v>
      </c>
      <c r="AC62" s="411"/>
      <c r="AD62" s="411"/>
      <c r="AE62" s="411"/>
      <c r="AF62" s="411"/>
      <c r="AG62" s="411"/>
      <c r="AH62" s="412"/>
      <c r="AI62" s="354">
        <f ca="1">集計【幼稚園】!K9</f>
        <v>0</v>
      </c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6"/>
      <c r="AU62" s="381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  <c r="BO62" s="382"/>
      <c r="BP62" s="382"/>
      <c r="BQ62" s="382"/>
      <c r="BR62" s="382"/>
      <c r="BS62" s="382"/>
      <c r="BT62" s="382"/>
      <c r="BU62" s="382"/>
      <c r="BV62" s="382"/>
      <c r="BW62" s="382"/>
      <c r="BX62" s="382"/>
      <c r="BY62" s="383"/>
      <c r="BZ62" s="364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6"/>
      <c r="CL62" s="143"/>
      <c r="CM62" s="164"/>
      <c r="CN62" s="164"/>
      <c r="CO62" s="164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66"/>
      <c r="DI62" s="166"/>
      <c r="DJ62" s="166"/>
      <c r="DK62" s="166"/>
      <c r="DL62" s="166"/>
      <c r="DM62" s="166"/>
      <c r="DN62" s="167"/>
      <c r="DO62" s="167"/>
      <c r="DP62" s="167"/>
      <c r="DQ62" s="167"/>
      <c r="DR62" s="167"/>
      <c r="DS62" s="167"/>
      <c r="DT62" s="167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65"/>
      <c r="EU62" s="165"/>
      <c r="EV62" s="165"/>
      <c r="EW62" s="165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41"/>
      <c r="FK62" s="141"/>
      <c r="FL62" s="141"/>
      <c r="FM62" s="141"/>
    </row>
    <row r="63" spans="2:192" ht="5.25" customHeight="1">
      <c r="B63" s="312"/>
      <c r="C63" s="313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9"/>
      <c r="W63" s="409"/>
      <c r="X63" s="409"/>
      <c r="Y63" s="409"/>
      <c r="Z63" s="409"/>
      <c r="AA63" s="409"/>
      <c r="AB63" s="413"/>
      <c r="AC63" s="413"/>
      <c r="AD63" s="413"/>
      <c r="AE63" s="413"/>
      <c r="AF63" s="413"/>
      <c r="AG63" s="413"/>
      <c r="AH63" s="414"/>
      <c r="AI63" s="354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6"/>
      <c r="AU63" s="381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2"/>
      <c r="BN63" s="382"/>
      <c r="BO63" s="382"/>
      <c r="BP63" s="382"/>
      <c r="BQ63" s="382"/>
      <c r="BR63" s="382"/>
      <c r="BS63" s="382"/>
      <c r="BT63" s="382"/>
      <c r="BU63" s="382"/>
      <c r="BV63" s="382"/>
      <c r="BW63" s="382"/>
      <c r="BX63" s="382"/>
      <c r="BY63" s="383"/>
      <c r="BZ63" s="364"/>
      <c r="CA63" s="365"/>
      <c r="CB63" s="365"/>
      <c r="CC63" s="365"/>
      <c r="CD63" s="365"/>
      <c r="CE63" s="365"/>
      <c r="CF63" s="365"/>
      <c r="CG63" s="365"/>
      <c r="CH63" s="365"/>
      <c r="CI63" s="365"/>
      <c r="CJ63" s="365"/>
      <c r="CK63" s="366"/>
      <c r="CL63" s="139"/>
      <c r="CM63" s="145"/>
      <c r="CN63" s="215"/>
      <c r="CO63" s="21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66"/>
      <c r="DI63" s="166"/>
      <c r="DJ63" s="166"/>
      <c r="DK63" s="166"/>
      <c r="DL63" s="166"/>
      <c r="DM63" s="166"/>
      <c r="DN63" s="167"/>
      <c r="DO63" s="167"/>
      <c r="DP63" s="167"/>
      <c r="DQ63" s="167"/>
      <c r="DR63" s="167"/>
      <c r="DS63" s="167"/>
      <c r="DT63" s="167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68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39"/>
      <c r="ES63" s="139"/>
      <c r="ET63" s="165"/>
      <c r="EU63" s="165"/>
      <c r="EV63" s="165"/>
      <c r="EW63" s="165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41"/>
      <c r="FK63" s="141"/>
      <c r="FL63" s="141"/>
      <c r="FM63" s="141"/>
    </row>
    <row r="64" spans="2:192" ht="5.25" customHeight="1">
      <c r="B64" s="312"/>
      <c r="C64" s="313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9"/>
      <c r="W64" s="409"/>
      <c r="X64" s="409"/>
      <c r="Y64" s="409"/>
      <c r="Z64" s="409"/>
      <c r="AA64" s="409"/>
      <c r="AB64" s="393" t="str">
        <f>施設情報!C24&amp;""</f>
        <v/>
      </c>
      <c r="AC64" s="394"/>
      <c r="AD64" s="394"/>
      <c r="AE64" s="394"/>
      <c r="AF64" s="394" t="s">
        <v>220</v>
      </c>
      <c r="AG64" s="394"/>
      <c r="AH64" s="399"/>
      <c r="AI64" s="354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6"/>
      <c r="AU64" s="381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2"/>
      <c r="BN64" s="382"/>
      <c r="BO64" s="382"/>
      <c r="BP64" s="382"/>
      <c r="BQ64" s="382"/>
      <c r="BR64" s="382"/>
      <c r="BS64" s="382"/>
      <c r="BT64" s="382"/>
      <c r="BU64" s="382"/>
      <c r="BV64" s="382"/>
      <c r="BW64" s="382"/>
      <c r="BX64" s="382"/>
      <c r="BY64" s="383"/>
      <c r="BZ64" s="364"/>
      <c r="CA64" s="365"/>
      <c r="CB64" s="365"/>
      <c r="CC64" s="365"/>
      <c r="CD64" s="365"/>
      <c r="CE64" s="365"/>
      <c r="CF64" s="365"/>
      <c r="CG64" s="365"/>
      <c r="CH64" s="365"/>
      <c r="CI64" s="365"/>
      <c r="CJ64" s="365"/>
      <c r="CK64" s="366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66"/>
      <c r="DI64" s="166"/>
      <c r="DJ64" s="166"/>
      <c r="DK64" s="166"/>
      <c r="DL64" s="166"/>
      <c r="DM64" s="166"/>
      <c r="DN64" s="169"/>
      <c r="DO64" s="169"/>
      <c r="DP64" s="169"/>
      <c r="DQ64" s="169"/>
      <c r="DR64" s="169"/>
      <c r="DS64" s="169"/>
      <c r="DT64" s="16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</row>
    <row r="65" spans="2:192" ht="5.25" customHeight="1">
      <c r="B65" s="312"/>
      <c r="C65" s="313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9"/>
      <c r="W65" s="409"/>
      <c r="X65" s="409"/>
      <c r="Y65" s="409"/>
      <c r="Z65" s="409"/>
      <c r="AA65" s="409"/>
      <c r="AB65" s="395"/>
      <c r="AC65" s="396"/>
      <c r="AD65" s="396"/>
      <c r="AE65" s="396"/>
      <c r="AF65" s="396"/>
      <c r="AG65" s="396"/>
      <c r="AH65" s="400"/>
      <c r="AI65" s="354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6"/>
      <c r="AU65" s="381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2"/>
      <c r="BN65" s="382"/>
      <c r="BO65" s="382"/>
      <c r="BP65" s="382"/>
      <c r="BQ65" s="382"/>
      <c r="BR65" s="382"/>
      <c r="BS65" s="382"/>
      <c r="BT65" s="382"/>
      <c r="BU65" s="382"/>
      <c r="BV65" s="382"/>
      <c r="BW65" s="382"/>
      <c r="BX65" s="382"/>
      <c r="BY65" s="383"/>
      <c r="BZ65" s="364"/>
      <c r="CA65" s="365"/>
      <c r="CB65" s="365"/>
      <c r="CC65" s="365"/>
      <c r="CD65" s="365"/>
      <c r="CE65" s="365"/>
      <c r="CF65" s="365"/>
      <c r="CG65" s="365"/>
      <c r="CH65" s="365"/>
      <c r="CI65" s="365"/>
      <c r="CJ65" s="365"/>
      <c r="CK65" s="366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66"/>
      <c r="DI65" s="166"/>
      <c r="DJ65" s="166"/>
      <c r="DK65" s="166"/>
      <c r="DL65" s="166"/>
      <c r="DM65" s="166"/>
      <c r="DN65" s="169"/>
      <c r="DO65" s="169"/>
      <c r="DP65" s="169"/>
      <c r="DQ65" s="169"/>
      <c r="DR65" s="169"/>
      <c r="DS65" s="169"/>
      <c r="DT65" s="16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</row>
    <row r="66" spans="2:192" ht="5.25" customHeight="1">
      <c r="B66" s="312"/>
      <c r="C66" s="313"/>
      <c r="D66" s="406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10"/>
      <c r="W66" s="410"/>
      <c r="X66" s="410"/>
      <c r="Y66" s="410"/>
      <c r="Z66" s="410"/>
      <c r="AA66" s="410"/>
      <c r="AB66" s="397"/>
      <c r="AC66" s="398"/>
      <c r="AD66" s="398"/>
      <c r="AE66" s="398"/>
      <c r="AF66" s="398"/>
      <c r="AG66" s="398"/>
      <c r="AH66" s="401"/>
      <c r="AI66" s="354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6"/>
      <c r="AU66" s="381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2"/>
      <c r="BK66" s="382"/>
      <c r="BL66" s="382"/>
      <c r="BM66" s="382"/>
      <c r="BN66" s="382"/>
      <c r="BO66" s="382"/>
      <c r="BP66" s="382"/>
      <c r="BQ66" s="382"/>
      <c r="BR66" s="382"/>
      <c r="BS66" s="382"/>
      <c r="BT66" s="382"/>
      <c r="BU66" s="382"/>
      <c r="BV66" s="382"/>
      <c r="BW66" s="382"/>
      <c r="BX66" s="382"/>
      <c r="BY66" s="383"/>
      <c r="BZ66" s="364"/>
      <c r="CA66" s="365"/>
      <c r="CB66" s="365"/>
      <c r="CC66" s="365"/>
      <c r="CD66" s="365"/>
      <c r="CE66" s="365"/>
      <c r="CF66" s="365"/>
      <c r="CG66" s="365"/>
      <c r="CH66" s="365"/>
      <c r="CI66" s="365"/>
      <c r="CJ66" s="365"/>
      <c r="CK66" s="366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66"/>
      <c r="DI66" s="166"/>
      <c r="DJ66" s="166"/>
      <c r="DK66" s="166"/>
      <c r="DL66" s="166"/>
      <c r="DM66" s="166"/>
      <c r="DN66" s="169"/>
      <c r="DO66" s="169"/>
      <c r="DP66" s="169"/>
      <c r="DQ66" s="169"/>
      <c r="DR66" s="169"/>
      <c r="DS66" s="169"/>
      <c r="DT66" s="16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</row>
    <row r="67" spans="2:192" ht="5.25" customHeight="1">
      <c r="B67" s="312"/>
      <c r="C67" s="313"/>
      <c r="D67" s="370" t="s">
        <v>180</v>
      </c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87" t="s">
        <v>215</v>
      </c>
      <c r="AC67" s="388"/>
      <c r="AD67" s="388"/>
      <c r="AE67" s="388"/>
      <c r="AF67" s="388"/>
      <c r="AG67" s="388"/>
      <c r="AH67" s="389"/>
      <c r="AI67" s="354">
        <f ca="1">集計【幼稚園】!K10</f>
        <v>0</v>
      </c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6"/>
      <c r="AU67" s="381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  <c r="BF67" s="382"/>
      <c r="BG67" s="382"/>
      <c r="BH67" s="382"/>
      <c r="BI67" s="382"/>
      <c r="BJ67" s="382"/>
      <c r="BK67" s="382"/>
      <c r="BL67" s="382"/>
      <c r="BM67" s="382"/>
      <c r="BN67" s="382"/>
      <c r="BO67" s="382"/>
      <c r="BP67" s="382"/>
      <c r="BQ67" s="382"/>
      <c r="BR67" s="382"/>
      <c r="BS67" s="382"/>
      <c r="BT67" s="382"/>
      <c r="BU67" s="382"/>
      <c r="BV67" s="382"/>
      <c r="BW67" s="382"/>
      <c r="BX67" s="382"/>
      <c r="BY67" s="383"/>
      <c r="BZ67" s="364"/>
      <c r="CA67" s="365"/>
      <c r="CB67" s="365"/>
      <c r="CC67" s="365"/>
      <c r="CD67" s="365"/>
      <c r="CE67" s="365"/>
      <c r="CF67" s="365"/>
      <c r="CG67" s="365"/>
      <c r="CH67" s="365"/>
      <c r="CI67" s="365"/>
      <c r="CJ67" s="365"/>
      <c r="CK67" s="366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67"/>
      <c r="DO67" s="167"/>
      <c r="DP67" s="167"/>
      <c r="DQ67" s="167"/>
      <c r="DR67" s="167"/>
      <c r="DS67" s="167"/>
      <c r="DT67" s="167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</row>
    <row r="68" spans="2:192" ht="5.25" customHeight="1">
      <c r="B68" s="312"/>
      <c r="C68" s="313"/>
      <c r="D68" s="370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90"/>
      <c r="AC68" s="391"/>
      <c r="AD68" s="391"/>
      <c r="AE68" s="391"/>
      <c r="AF68" s="391"/>
      <c r="AG68" s="391"/>
      <c r="AH68" s="392"/>
      <c r="AI68" s="354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6"/>
      <c r="AU68" s="381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  <c r="BO68" s="382"/>
      <c r="BP68" s="382"/>
      <c r="BQ68" s="382"/>
      <c r="BR68" s="382"/>
      <c r="BS68" s="382"/>
      <c r="BT68" s="382"/>
      <c r="BU68" s="382"/>
      <c r="BV68" s="382"/>
      <c r="BW68" s="382"/>
      <c r="BX68" s="382"/>
      <c r="BY68" s="383"/>
      <c r="BZ68" s="364"/>
      <c r="CA68" s="365"/>
      <c r="CB68" s="365"/>
      <c r="CC68" s="365"/>
      <c r="CD68" s="365"/>
      <c r="CE68" s="365"/>
      <c r="CF68" s="365"/>
      <c r="CG68" s="365"/>
      <c r="CH68" s="365"/>
      <c r="CI68" s="365"/>
      <c r="CJ68" s="365"/>
      <c r="CK68" s="366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67"/>
      <c r="DO68" s="167"/>
      <c r="DP68" s="167"/>
      <c r="DQ68" s="167"/>
      <c r="DR68" s="167"/>
      <c r="DS68" s="167"/>
      <c r="DT68" s="167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</row>
    <row r="69" spans="2:192" ht="5.25" customHeight="1">
      <c r="B69" s="312"/>
      <c r="C69" s="313"/>
      <c r="D69" s="370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93" t="str">
        <f>IF(BA26="有",施設情報!C25&amp;"","")</f>
        <v/>
      </c>
      <c r="AC69" s="394"/>
      <c r="AD69" s="394"/>
      <c r="AE69" s="394"/>
      <c r="AF69" s="394" t="s">
        <v>220</v>
      </c>
      <c r="AG69" s="394"/>
      <c r="AH69" s="399"/>
      <c r="AI69" s="354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6"/>
      <c r="AU69" s="381"/>
      <c r="AV69" s="382"/>
      <c r="AW69" s="382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2"/>
      <c r="BK69" s="382"/>
      <c r="BL69" s="382"/>
      <c r="BM69" s="382"/>
      <c r="BN69" s="382"/>
      <c r="BO69" s="382"/>
      <c r="BP69" s="382"/>
      <c r="BQ69" s="382"/>
      <c r="BR69" s="382"/>
      <c r="BS69" s="382"/>
      <c r="BT69" s="382"/>
      <c r="BU69" s="382"/>
      <c r="BV69" s="382"/>
      <c r="BW69" s="382"/>
      <c r="BX69" s="382"/>
      <c r="BY69" s="383"/>
      <c r="BZ69" s="364"/>
      <c r="CA69" s="365"/>
      <c r="CB69" s="365"/>
      <c r="CC69" s="365"/>
      <c r="CD69" s="365"/>
      <c r="CE69" s="365"/>
      <c r="CF69" s="365"/>
      <c r="CG69" s="365"/>
      <c r="CH69" s="365"/>
      <c r="CI69" s="365"/>
      <c r="CJ69" s="365"/>
      <c r="CK69" s="366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69"/>
      <c r="DO69" s="169"/>
      <c r="DP69" s="169"/>
      <c r="DQ69" s="169"/>
      <c r="DR69" s="169"/>
      <c r="DS69" s="169"/>
      <c r="DT69" s="16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</row>
    <row r="70" spans="2:192" ht="5.25" customHeight="1">
      <c r="B70" s="312"/>
      <c r="C70" s="313"/>
      <c r="D70" s="370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95"/>
      <c r="AC70" s="396"/>
      <c r="AD70" s="396"/>
      <c r="AE70" s="396"/>
      <c r="AF70" s="396"/>
      <c r="AG70" s="396"/>
      <c r="AH70" s="400"/>
      <c r="AI70" s="354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6"/>
      <c r="AU70" s="381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  <c r="BI70" s="382"/>
      <c r="BJ70" s="382"/>
      <c r="BK70" s="382"/>
      <c r="BL70" s="382"/>
      <c r="BM70" s="382"/>
      <c r="BN70" s="382"/>
      <c r="BO70" s="382"/>
      <c r="BP70" s="382"/>
      <c r="BQ70" s="382"/>
      <c r="BR70" s="382"/>
      <c r="BS70" s="382"/>
      <c r="BT70" s="382"/>
      <c r="BU70" s="382"/>
      <c r="BV70" s="382"/>
      <c r="BW70" s="382"/>
      <c r="BX70" s="382"/>
      <c r="BY70" s="383"/>
      <c r="BZ70" s="364"/>
      <c r="CA70" s="365"/>
      <c r="CB70" s="365"/>
      <c r="CC70" s="365"/>
      <c r="CD70" s="365"/>
      <c r="CE70" s="365"/>
      <c r="CF70" s="365"/>
      <c r="CG70" s="365"/>
      <c r="CH70" s="365"/>
      <c r="CI70" s="365"/>
      <c r="CJ70" s="365"/>
      <c r="CK70" s="366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69"/>
      <c r="DO70" s="169"/>
      <c r="DP70" s="169"/>
      <c r="DQ70" s="169"/>
      <c r="DR70" s="169"/>
      <c r="DS70" s="169"/>
      <c r="DT70" s="16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</row>
    <row r="71" spans="2:192" ht="5.25" customHeight="1">
      <c r="B71" s="312"/>
      <c r="C71" s="313"/>
      <c r="D71" s="370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97"/>
      <c r="AC71" s="398"/>
      <c r="AD71" s="398"/>
      <c r="AE71" s="398"/>
      <c r="AF71" s="398"/>
      <c r="AG71" s="398"/>
      <c r="AH71" s="401"/>
      <c r="AI71" s="354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6"/>
      <c r="AU71" s="381"/>
      <c r="AV71" s="382"/>
      <c r="AW71" s="382"/>
      <c r="AX71" s="382"/>
      <c r="AY71" s="382"/>
      <c r="AZ71" s="382"/>
      <c r="BA71" s="382"/>
      <c r="BB71" s="382"/>
      <c r="BC71" s="382"/>
      <c r="BD71" s="382"/>
      <c r="BE71" s="382"/>
      <c r="BF71" s="382"/>
      <c r="BG71" s="382"/>
      <c r="BH71" s="382"/>
      <c r="BI71" s="382"/>
      <c r="BJ71" s="382"/>
      <c r="BK71" s="382"/>
      <c r="BL71" s="382"/>
      <c r="BM71" s="382"/>
      <c r="BN71" s="382"/>
      <c r="BO71" s="382"/>
      <c r="BP71" s="382"/>
      <c r="BQ71" s="382"/>
      <c r="BR71" s="382"/>
      <c r="BS71" s="382"/>
      <c r="BT71" s="382"/>
      <c r="BU71" s="382"/>
      <c r="BV71" s="382"/>
      <c r="BW71" s="382"/>
      <c r="BX71" s="382"/>
      <c r="BY71" s="383"/>
      <c r="BZ71" s="364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366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69"/>
      <c r="DO71" s="169"/>
      <c r="DP71" s="169"/>
      <c r="DQ71" s="169"/>
      <c r="DR71" s="169"/>
      <c r="DS71" s="169"/>
      <c r="DT71" s="16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</row>
    <row r="72" spans="2:192" ht="5.25" customHeight="1">
      <c r="B72" s="312"/>
      <c r="C72" s="313"/>
      <c r="D72" s="370" t="s">
        <v>232</v>
      </c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2" t="str">
        <f>施設情報!C26&amp;""</f>
        <v/>
      </c>
      <c r="AC72" s="373"/>
      <c r="AD72" s="373"/>
      <c r="AE72" s="373"/>
      <c r="AF72" s="373"/>
      <c r="AG72" s="373"/>
      <c r="AH72" s="374"/>
      <c r="AI72" s="375" t="e">
        <f ca="1">集計【幼稚園】!K11</f>
        <v>#DIV/0!</v>
      </c>
      <c r="AJ72" s="376"/>
      <c r="AK72" s="376"/>
      <c r="AL72" s="376"/>
      <c r="AM72" s="376"/>
      <c r="AN72" s="376"/>
      <c r="AO72" s="376"/>
      <c r="AP72" s="376"/>
      <c r="AQ72" s="376"/>
      <c r="AR72" s="376"/>
      <c r="AS72" s="376"/>
      <c r="AT72" s="377"/>
      <c r="AU72" s="381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2"/>
      <c r="BK72" s="382"/>
      <c r="BL72" s="382"/>
      <c r="BM72" s="382"/>
      <c r="BN72" s="382"/>
      <c r="BO72" s="382"/>
      <c r="BP72" s="382"/>
      <c r="BQ72" s="382"/>
      <c r="BR72" s="382"/>
      <c r="BS72" s="382"/>
      <c r="BT72" s="382"/>
      <c r="BU72" s="382"/>
      <c r="BV72" s="382"/>
      <c r="BW72" s="382"/>
      <c r="BX72" s="382"/>
      <c r="BY72" s="383"/>
      <c r="BZ72" s="364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366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66"/>
      <c r="DO72" s="166"/>
      <c r="DP72" s="166"/>
      <c r="DQ72" s="166"/>
      <c r="DR72" s="166"/>
      <c r="DS72" s="166"/>
      <c r="DT72" s="166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</row>
    <row r="73" spans="2:192" ht="5.25" customHeight="1">
      <c r="B73" s="312"/>
      <c r="C73" s="313"/>
      <c r="D73" s="370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2"/>
      <c r="AC73" s="373"/>
      <c r="AD73" s="373"/>
      <c r="AE73" s="373"/>
      <c r="AF73" s="373"/>
      <c r="AG73" s="373"/>
      <c r="AH73" s="374"/>
      <c r="AI73" s="378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80"/>
      <c r="AU73" s="381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  <c r="BI73" s="382"/>
      <c r="BJ73" s="382"/>
      <c r="BK73" s="382"/>
      <c r="BL73" s="382"/>
      <c r="BM73" s="382"/>
      <c r="BN73" s="382"/>
      <c r="BO73" s="382"/>
      <c r="BP73" s="382"/>
      <c r="BQ73" s="382"/>
      <c r="BR73" s="382"/>
      <c r="BS73" s="382"/>
      <c r="BT73" s="382"/>
      <c r="BU73" s="382"/>
      <c r="BV73" s="382"/>
      <c r="BW73" s="382"/>
      <c r="BX73" s="382"/>
      <c r="BY73" s="383"/>
      <c r="BZ73" s="364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6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66"/>
      <c r="DO73" s="166"/>
      <c r="DP73" s="166"/>
      <c r="DQ73" s="166"/>
      <c r="DR73" s="166"/>
      <c r="DS73" s="166"/>
      <c r="DT73" s="166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</row>
    <row r="74" spans="2:192" ht="5.25" customHeight="1">
      <c r="B74" s="312"/>
      <c r="C74" s="313"/>
      <c r="D74" s="370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2"/>
      <c r="AC74" s="373"/>
      <c r="AD74" s="373"/>
      <c r="AE74" s="373"/>
      <c r="AF74" s="373"/>
      <c r="AG74" s="373"/>
      <c r="AH74" s="374"/>
      <c r="AI74" s="378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80"/>
      <c r="AU74" s="381"/>
      <c r="AV74" s="382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2"/>
      <c r="BK74" s="382"/>
      <c r="BL74" s="382"/>
      <c r="BM74" s="382"/>
      <c r="BN74" s="382"/>
      <c r="BO74" s="382"/>
      <c r="BP74" s="382"/>
      <c r="BQ74" s="382"/>
      <c r="BR74" s="382"/>
      <c r="BS74" s="382"/>
      <c r="BT74" s="382"/>
      <c r="BU74" s="382"/>
      <c r="BV74" s="382"/>
      <c r="BW74" s="382"/>
      <c r="BX74" s="382"/>
      <c r="BY74" s="383"/>
      <c r="BZ74" s="364"/>
      <c r="CA74" s="365"/>
      <c r="CB74" s="365"/>
      <c r="CC74" s="365"/>
      <c r="CD74" s="365"/>
      <c r="CE74" s="365"/>
      <c r="CF74" s="365"/>
      <c r="CG74" s="365"/>
      <c r="CH74" s="365"/>
      <c r="CI74" s="365"/>
      <c r="CJ74" s="365"/>
      <c r="CK74" s="366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66"/>
      <c r="DO74" s="166"/>
      <c r="DP74" s="166"/>
      <c r="DQ74" s="166"/>
      <c r="DR74" s="166"/>
      <c r="DS74" s="166"/>
      <c r="DT74" s="166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</row>
    <row r="75" spans="2:192" ht="5.25" customHeight="1">
      <c r="B75" s="312"/>
      <c r="C75" s="313"/>
      <c r="D75" s="370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2"/>
      <c r="AC75" s="373"/>
      <c r="AD75" s="373"/>
      <c r="AE75" s="373"/>
      <c r="AF75" s="373"/>
      <c r="AG75" s="373"/>
      <c r="AH75" s="374"/>
      <c r="AI75" s="378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80"/>
      <c r="AU75" s="381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2"/>
      <c r="BK75" s="382"/>
      <c r="BL75" s="382"/>
      <c r="BM75" s="382"/>
      <c r="BN75" s="382"/>
      <c r="BO75" s="382"/>
      <c r="BP75" s="382"/>
      <c r="BQ75" s="382"/>
      <c r="BR75" s="382"/>
      <c r="BS75" s="382"/>
      <c r="BT75" s="382"/>
      <c r="BU75" s="382"/>
      <c r="BV75" s="382"/>
      <c r="BW75" s="382"/>
      <c r="BX75" s="382"/>
      <c r="BY75" s="383"/>
      <c r="BZ75" s="364"/>
      <c r="CA75" s="365"/>
      <c r="CB75" s="365"/>
      <c r="CC75" s="365"/>
      <c r="CD75" s="365"/>
      <c r="CE75" s="365"/>
      <c r="CF75" s="365"/>
      <c r="CG75" s="365"/>
      <c r="CH75" s="365"/>
      <c r="CI75" s="365"/>
      <c r="CJ75" s="365"/>
      <c r="CK75" s="366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66"/>
      <c r="DO75" s="166"/>
      <c r="DP75" s="166"/>
      <c r="DQ75" s="166"/>
      <c r="DR75" s="166"/>
      <c r="DS75" s="166"/>
      <c r="DT75" s="166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R75" s="158"/>
      <c r="ES75" s="158"/>
      <c r="ET75" s="158"/>
      <c r="EU75" s="158"/>
      <c r="EV75" s="158"/>
      <c r="EW75" s="158"/>
      <c r="EX75" s="158"/>
      <c r="EY75" s="158"/>
      <c r="EZ75" s="158"/>
      <c r="FA75" s="158"/>
      <c r="FB75" s="158"/>
      <c r="FC75" s="158"/>
      <c r="FD75" s="158"/>
      <c r="FE75" s="158"/>
      <c r="FF75" s="158"/>
      <c r="FG75" s="158"/>
      <c r="FH75" s="158"/>
      <c r="FI75" s="158"/>
      <c r="FJ75" s="158"/>
      <c r="FK75" s="158"/>
      <c r="FL75" s="158"/>
      <c r="FM75" s="158"/>
      <c r="FN75" s="158"/>
      <c r="FO75" s="158"/>
      <c r="FP75" s="158"/>
      <c r="FQ75" s="158"/>
      <c r="FR75" s="158"/>
      <c r="FS75" s="158"/>
      <c r="FT75" s="158"/>
      <c r="FU75" s="158"/>
      <c r="FV75" s="158"/>
      <c r="FW75" s="158"/>
      <c r="FX75" s="158"/>
      <c r="FY75" s="158"/>
      <c r="FZ75" s="158"/>
      <c r="GA75" s="158"/>
      <c r="GB75" s="158"/>
      <c r="GC75" s="158"/>
      <c r="GD75" s="158"/>
      <c r="GE75" s="158"/>
      <c r="GF75" s="158"/>
      <c r="GG75" s="158"/>
      <c r="GH75" s="158"/>
      <c r="GI75" s="158"/>
      <c r="GJ75" s="158"/>
    </row>
    <row r="76" spans="2:192" ht="5.25" customHeight="1">
      <c r="B76" s="312"/>
      <c r="C76" s="313"/>
      <c r="D76" s="370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2"/>
      <c r="AC76" s="373"/>
      <c r="AD76" s="373"/>
      <c r="AE76" s="373"/>
      <c r="AF76" s="373"/>
      <c r="AG76" s="373"/>
      <c r="AH76" s="374"/>
      <c r="AI76" s="351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3"/>
      <c r="AU76" s="381"/>
      <c r="AV76" s="382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2"/>
      <c r="BK76" s="382"/>
      <c r="BL76" s="382"/>
      <c r="BM76" s="382"/>
      <c r="BN76" s="382"/>
      <c r="BO76" s="382"/>
      <c r="BP76" s="382"/>
      <c r="BQ76" s="382"/>
      <c r="BR76" s="382"/>
      <c r="BS76" s="382"/>
      <c r="BT76" s="382"/>
      <c r="BU76" s="382"/>
      <c r="BV76" s="382"/>
      <c r="BW76" s="382"/>
      <c r="BX76" s="382"/>
      <c r="BY76" s="383"/>
      <c r="BZ76" s="364"/>
      <c r="CA76" s="365"/>
      <c r="CB76" s="365"/>
      <c r="CC76" s="365"/>
      <c r="CD76" s="365"/>
      <c r="CE76" s="365"/>
      <c r="CF76" s="365"/>
      <c r="CG76" s="365"/>
      <c r="CH76" s="365"/>
      <c r="CI76" s="365"/>
      <c r="CJ76" s="365"/>
      <c r="CK76" s="366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66"/>
      <c r="DO76" s="166"/>
      <c r="DP76" s="166"/>
      <c r="DQ76" s="166"/>
      <c r="DR76" s="166"/>
      <c r="DS76" s="166"/>
      <c r="DT76" s="166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</row>
    <row r="77" spans="2:192" ht="5.25" customHeight="1">
      <c r="B77" s="312"/>
      <c r="C77" s="313"/>
      <c r="D77" s="370" t="s">
        <v>181</v>
      </c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2" t="str">
        <f>施設情報!C27&amp;""</f>
        <v/>
      </c>
      <c r="AC77" s="373"/>
      <c r="AD77" s="373"/>
      <c r="AE77" s="373"/>
      <c r="AF77" s="373"/>
      <c r="AG77" s="373"/>
      <c r="AH77" s="374"/>
      <c r="AI77" s="375" t="e">
        <f ca="1">集計【幼稚園】!K12</f>
        <v>#DIV/0!</v>
      </c>
      <c r="AJ77" s="376"/>
      <c r="AK77" s="376"/>
      <c r="AL77" s="376"/>
      <c r="AM77" s="376"/>
      <c r="AN77" s="376"/>
      <c r="AO77" s="376"/>
      <c r="AP77" s="376"/>
      <c r="AQ77" s="376"/>
      <c r="AR77" s="376"/>
      <c r="AS77" s="376"/>
      <c r="AT77" s="377"/>
      <c r="AU77" s="381"/>
      <c r="AV77" s="382"/>
      <c r="AW77" s="382"/>
      <c r="AX77" s="382"/>
      <c r="AY77" s="382"/>
      <c r="AZ77" s="382"/>
      <c r="BA77" s="382"/>
      <c r="BB77" s="382"/>
      <c r="BC77" s="382"/>
      <c r="BD77" s="382"/>
      <c r="BE77" s="382"/>
      <c r="BF77" s="382"/>
      <c r="BG77" s="382"/>
      <c r="BH77" s="382"/>
      <c r="BI77" s="382"/>
      <c r="BJ77" s="382"/>
      <c r="BK77" s="382"/>
      <c r="BL77" s="382"/>
      <c r="BM77" s="382"/>
      <c r="BN77" s="382"/>
      <c r="BO77" s="382"/>
      <c r="BP77" s="382"/>
      <c r="BQ77" s="382"/>
      <c r="BR77" s="382"/>
      <c r="BS77" s="382"/>
      <c r="BT77" s="382"/>
      <c r="BU77" s="382"/>
      <c r="BV77" s="382"/>
      <c r="BW77" s="382"/>
      <c r="BX77" s="382"/>
      <c r="BY77" s="383"/>
      <c r="BZ77" s="364"/>
      <c r="CA77" s="365"/>
      <c r="CB77" s="365"/>
      <c r="CC77" s="365"/>
      <c r="CD77" s="365"/>
      <c r="CE77" s="365"/>
      <c r="CF77" s="365"/>
      <c r="CG77" s="365"/>
      <c r="CH77" s="365"/>
      <c r="CI77" s="365"/>
      <c r="CJ77" s="365"/>
      <c r="CK77" s="366"/>
      <c r="CL77" s="158"/>
      <c r="CM77" s="158"/>
      <c r="CN77" s="158"/>
      <c r="CO77" s="158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O77" s="158"/>
      <c r="EP77" s="158"/>
      <c r="EQ77" s="158"/>
      <c r="ER77" s="158"/>
      <c r="ES77" s="158"/>
      <c r="ET77" s="158"/>
      <c r="EU77" s="158"/>
      <c r="EV77" s="158"/>
      <c r="EW77" s="158"/>
      <c r="EX77" s="158"/>
      <c r="EY77" s="158"/>
      <c r="EZ77" s="158"/>
      <c r="FA77" s="158"/>
      <c r="FB77" s="158"/>
      <c r="FC77" s="158"/>
      <c r="FD77" s="158"/>
      <c r="FE77" s="158"/>
      <c r="FF77" s="158"/>
      <c r="FG77" s="158"/>
      <c r="FH77" s="158"/>
      <c r="FI77" s="158"/>
      <c r="FJ77" s="158"/>
      <c r="FK77" s="158"/>
      <c r="FL77" s="158"/>
      <c r="FM77" s="158"/>
      <c r="FN77" s="158"/>
      <c r="FO77" s="158"/>
      <c r="FP77" s="158"/>
      <c r="FQ77" s="158"/>
      <c r="FR77" s="158"/>
      <c r="FS77" s="158"/>
      <c r="FT77" s="158"/>
      <c r="FU77" s="158"/>
      <c r="FV77" s="158"/>
      <c r="FW77" s="158"/>
      <c r="FX77" s="158"/>
      <c r="FY77" s="158"/>
      <c r="FZ77" s="158"/>
      <c r="GA77" s="158"/>
      <c r="GB77" s="158"/>
      <c r="GC77" s="158"/>
      <c r="GD77" s="158"/>
      <c r="GE77" s="158"/>
      <c r="GF77" s="158"/>
      <c r="GG77" s="158"/>
      <c r="GH77" s="158"/>
      <c r="GI77" s="158"/>
      <c r="GJ77" s="158"/>
    </row>
    <row r="78" spans="2:192" ht="5.25" customHeight="1">
      <c r="B78" s="312"/>
      <c r="C78" s="313"/>
      <c r="D78" s="370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2"/>
      <c r="AC78" s="373"/>
      <c r="AD78" s="373"/>
      <c r="AE78" s="373"/>
      <c r="AF78" s="373"/>
      <c r="AG78" s="373"/>
      <c r="AH78" s="374"/>
      <c r="AI78" s="378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80"/>
      <c r="AU78" s="381"/>
      <c r="AV78" s="382"/>
      <c r="AW78" s="382"/>
      <c r="AX78" s="382"/>
      <c r="AY78" s="382"/>
      <c r="AZ78" s="382"/>
      <c r="BA78" s="382"/>
      <c r="BB78" s="382"/>
      <c r="BC78" s="382"/>
      <c r="BD78" s="382"/>
      <c r="BE78" s="382"/>
      <c r="BF78" s="382"/>
      <c r="BG78" s="382"/>
      <c r="BH78" s="382"/>
      <c r="BI78" s="382"/>
      <c r="BJ78" s="382"/>
      <c r="BK78" s="382"/>
      <c r="BL78" s="382"/>
      <c r="BM78" s="382"/>
      <c r="BN78" s="382"/>
      <c r="BO78" s="382"/>
      <c r="BP78" s="382"/>
      <c r="BQ78" s="382"/>
      <c r="BR78" s="382"/>
      <c r="BS78" s="382"/>
      <c r="BT78" s="382"/>
      <c r="BU78" s="382"/>
      <c r="BV78" s="382"/>
      <c r="BW78" s="382"/>
      <c r="BX78" s="382"/>
      <c r="BY78" s="383"/>
      <c r="BZ78" s="364"/>
      <c r="CA78" s="365"/>
      <c r="CB78" s="365"/>
      <c r="CC78" s="365"/>
      <c r="CD78" s="365"/>
      <c r="CE78" s="365"/>
      <c r="CF78" s="365"/>
      <c r="CG78" s="365"/>
      <c r="CH78" s="365"/>
      <c r="CI78" s="365"/>
      <c r="CJ78" s="365"/>
      <c r="CK78" s="366"/>
      <c r="CL78" s="158"/>
      <c r="CM78" s="158"/>
      <c r="CN78" s="158"/>
      <c r="CO78" s="158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/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/>
      <c r="GB78" s="158"/>
      <c r="GC78" s="158"/>
      <c r="GD78" s="158"/>
      <c r="GE78" s="158"/>
      <c r="GF78" s="158"/>
      <c r="GG78" s="158"/>
      <c r="GH78" s="158"/>
      <c r="GI78" s="158"/>
      <c r="GJ78" s="158"/>
    </row>
    <row r="79" spans="2:192" ht="5.25" customHeight="1">
      <c r="B79" s="312"/>
      <c r="C79" s="313"/>
      <c r="D79" s="370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2"/>
      <c r="AC79" s="373"/>
      <c r="AD79" s="373"/>
      <c r="AE79" s="373"/>
      <c r="AF79" s="373"/>
      <c r="AG79" s="373"/>
      <c r="AH79" s="374"/>
      <c r="AI79" s="378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80"/>
      <c r="AU79" s="381"/>
      <c r="AV79" s="382"/>
      <c r="AW79" s="382"/>
      <c r="AX79" s="382"/>
      <c r="AY79" s="382"/>
      <c r="AZ79" s="382"/>
      <c r="BA79" s="382"/>
      <c r="BB79" s="382"/>
      <c r="BC79" s="382"/>
      <c r="BD79" s="382"/>
      <c r="BE79" s="382"/>
      <c r="BF79" s="382"/>
      <c r="BG79" s="382"/>
      <c r="BH79" s="382"/>
      <c r="BI79" s="382"/>
      <c r="BJ79" s="382"/>
      <c r="BK79" s="382"/>
      <c r="BL79" s="382"/>
      <c r="BM79" s="382"/>
      <c r="BN79" s="382"/>
      <c r="BO79" s="382"/>
      <c r="BP79" s="382"/>
      <c r="BQ79" s="382"/>
      <c r="BR79" s="382"/>
      <c r="BS79" s="382"/>
      <c r="BT79" s="382"/>
      <c r="BU79" s="382"/>
      <c r="BV79" s="382"/>
      <c r="BW79" s="382"/>
      <c r="BX79" s="382"/>
      <c r="BY79" s="383"/>
      <c r="BZ79" s="364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6"/>
      <c r="CL79" s="158"/>
      <c r="CM79" s="158"/>
      <c r="CN79" s="158"/>
      <c r="CO79" s="158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</row>
    <row r="80" spans="2:192" ht="5.25" customHeight="1">
      <c r="B80" s="312"/>
      <c r="C80" s="313"/>
      <c r="D80" s="370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2"/>
      <c r="AC80" s="373"/>
      <c r="AD80" s="373"/>
      <c r="AE80" s="373"/>
      <c r="AF80" s="373"/>
      <c r="AG80" s="373"/>
      <c r="AH80" s="374"/>
      <c r="AI80" s="378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80"/>
      <c r="AU80" s="381"/>
      <c r="AV80" s="382"/>
      <c r="AW80" s="382"/>
      <c r="AX80" s="382"/>
      <c r="AY80" s="382"/>
      <c r="AZ80" s="382"/>
      <c r="BA80" s="382"/>
      <c r="BB80" s="382"/>
      <c r="BC80" s="382"/>
      <c r="BD80" s="382"/>
      <c r="BE80" s="382"/>
      <c r="BF80" s="382"/>
      <c r="BG80" s="382"/>
      <c r="BH80" s="382"/>
      <c r="BI80" s="382"/>
      <c r="BJ80" s="382"/>
      <c r="BK80" s="382"/>
      <c r="BL80" s="382"/>
      <c r="BM80" s="382"/>
      <c r="BN80" s="382"/>
      <c r="BO80" s="382"/>
      <c r="BP80" s="382"/>
      <c r="BQ80" s="382"/>
      <c r="BR80" s="382"/>
      <c r="BS80" s="382"/>
      <c r="BT80" s="382"/>
      <c r="BU80" s="382"/>
      <c r="BV80" s="382"/>
      <c r="BW80" s="382"/>
      <c r="BX80" s="382"/>
      <c r="BY80" s="383"/>
      <c r="BZ80" s="364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6"/>
      <c r="CL80" s="158"/>
      <c r="CM80" s="158"/>
      <c r="CN80" s="158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/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/>
      <c r="GB80" s="158"/>
      <c r="GC80" s="158"/>
      <c r="GD80" s="158"/>
      <c r="GE80" s="158"/>
      <c r="GF80" s="158"/>
      <c r="GG80" s="158"/>
      <c r="GH80" s="158"/>
      <c r="GI80" s="158"/>
      <c r="GJ80" s="158"/>
    </row>
    <row r="81" spans="2:192" ht="5.25" customHeight="1">
      <c r="B81" s="312"/>
      <c r="C81" s="313"/>
      <c r="D81" s="370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2"/>
      <c r="AC81" s="373"/>
      <c r="AD81" s="373"/>
      <c r="AE81" s="373"/>
      <c r="AF81" s="373"/>
      <c r="AG81" s="373"/>
      <c r="AH81" s="374"/>
      <c r="AI81" s="351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3"/>
      <c r="AU81" s="381"/>
      <c r="AV81" s="382"/>
      <c r="AW81" s="382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  <c r="BI81" s="382"/>
      <c r="BJ81" s="382"/>
      <c r="BK81" s="382"/>
      <c r="BL81" s="382"/>
      <c r="BM81" s="382"/>
      <c r="BN81" s="382"/>
      <c r="BO81" s="382"/>
      <c r="BP81" s="382"/>
      <c r="BQ81" s="382"/>
      <c r="BR81" s="382"/>
      <c r="BS81" s="382"/>
      <c r="BT81" s="382"/>
      <c r="BU81" s="382"/>
      <c r="BV81" s="382"/>
      <c r="BW81" s="382"/>
      <c r="BX81" s="382"/>
      <c r="BY81" s="383"/>
      <c r="BZ81" s="364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K81" s="366"/>
      <c r="CL81" s="158"/>
      <c r="CM81" s="158"/>
      <c r="CN81" s="158"/>
      <c r="CO81" s="158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R81" s="158"/>
      <c r="ES81" s="158"/>
      <c r="ET81" s="158"/>
      <c r="EU81" s="158"/>
      <c r="EV81" s="158"/>
      <c r="EW81" s="158"/>
      <c r="EX81" s="158"/>
      <c r="EY81" s="158"/>
      <c r="EZ81" s="158"/>
      <c r="FA81" s="158"/>
      <c r="FB81" s="158"/>
      <c r="FC81" s="158"/>
      <c r="FD81" s="158"/>
      <c r="FE81" s="158"/>
      <c r="FF81" s="158"/>
      <c r="FG81" s="158"/>
      <c r="FH81" s="158"/>
      <c r="FI81" s="158"/>
      <c r="FJ81" s="158"/>
      <c r="FK81" s="158"/>
      <c r="FL81" s="158"/>
      <c r="FM81" s="158"/>
      <c r="FN81" s="158"/>
      <c r="FO81" s="158"/>
      <c r="FP81" s="158"/>
      <c r="FQ81" s="158"/>
      <c r="FR81" s="158"/>
      <c r="FS81" s="158"/>
      <c r="FT81" s="158"/>
      <c r="FU81" s="158"/>
      <c r="FV81" s="158"/>
      <c r="FW81" s="158"/>
      <c r="FX81" s="158"/>
      <c r="FY81" s="158"/>
      <c r="FZ81" s="158"/>
      <c r="GA81" s="158"/>
      <c r="GB81" s="158"/>
      <c r="GC81" s="158"/>
      <c r="GD81" s="158"/>
      <c r="GE81" s="158"/>
      <c r="GF81" s="158"/>
      <c r="GG81" s="158"/>
      <c r="GH81" s="158"/>
      <c r="GI81" s="158"/>
      <c r="GJ81" s="158"/>
    </row>
    <row r="82" spans="2:192" ht="5.25" customHeight="1">
      <c r="B82" s="312"/>
      <c r="C82" s="313"/>
      <c r="D82" s="370" t="s">
        <v>110</v>
      </c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2" t="str">
        <f>施設情報!C28&amp;""</f>
        <v/>
      </c>
      <c r="AC82" s="373"/>
      <c r="AD82" s="373"/>
      <c r="AE82" s="373"/>
      <c r="AF82" s="373"/>
      <c r="AG82" s="373"/>
      <c r="AH82" s="374"/>
      <c r="AI82" s="375" t="e">
        <f ca="1">集計【幼稚園】!K13</f>
        <v>#DIV/0!</v>
      </c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7"/>
      <c r="AU82" s="381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  <c r="BI82" s="382"/>
      <c r="BJ82" s="382"/>
      <c r="BK82" s="382"/>
      <c r="BL82" s="382"/>
      <c r="BM82" s="382"/>
      <c r="BN82" s="382"/>
      <c r="BO82" s="382"/>
      <c r="BP82" s="382"/>
      <c r="BQ82" s="382"/>
      <c r="BR82" s="382"/>
      <c r="BS82" s="382"/>
      <c r="BT82" s="382"/>
      <c r="BU82" s="382"/>
      <c r="BV82" s="382"/>
      <c r="BW82" s="382"/>
      <c r="BX82" s="382"/>
      <c r="BY82" s="383"/>
      <c r="BZ82" s="364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6"/>
      <c r="CL82" s="158"/>
      <c r="CM82" s="158"/>
      <c r="CN82" s="158"/>
      <c r="CO82" s="158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</row>
    <row r="83" spans="2:192" ht="5.25" customHeight="1">
      <c r="B83" s="312"/>
      <c r="C83" s="313"/>
      <c r="D83" s="370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2"/>
      <c r="AC83" s="373"/>
      <c r="AD83" s="373"/>
      <c r="AE83" s="373"/>
      <c r="AF83" s="373"/>
      <c r="AG83" s="373"/>
      <c r="AH83" s="374"/>
      <c r="AI83" s="378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80"/>
      <c r="AU83" s="381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382"/>
      <c r="BI83" s="382"/>
      <c r="BJ83" s="382"/>
      <c r="BK83" s="382"/>
      <c r="BL83" s="382"/>
      <c r="BM83" s="382"/>
      <c r="BN83" s="382"/>
      <c r="BO83" s="382"/>
      <c r="BP83" s="382"/>
      <c r="BQ83" s="382"/>
      <c r="BR83" s="382"/>
      <c r="BS83" s="382"/>
      <c r="BT83" s="382"/>
      <c r="BU83" s="382"/>
      <c r="BV83" s="382"/>
      <c r="BW83" s="382"/>
      <c r="BX83" s="382"/>
      <c r="BY83" s="383"/>
      <c r="BZ83" s="364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6"/>
      <c r="CL83" s="158"/>
      <c r="CM83" s="158"/>
      <c r="CN83" s="158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R83" s="158"/>
      <c r="ES83" s="158"/>
      <c r="ET83" s="158"/>
      <c r="EU83" s="158"/>
      <c r="EV83" s="158"/>
      <c r="EW83" s="158"/>
      <c r="EX83" s="158"/>
      <c r="EY83" s="158"/>
      <c r="EZ83" s="158"/>
      <c r="FA83" s="158"/>
      <c r="FB83" s="158"/>
      <c r="FC83" s="158"/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8"/>
      <c r="FO83" s="158"/>
      <c r="FP83" s="158"/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8"/>
      <c r="GB83" s="158"/>
      <c r="GC83" s="158"/>
      <c r="GD83" s="158"/>
      <c r="GE83" s="158"/>
      <c r="GF83" s="158"/>
      <c r="GG83" s="158"/>
      <c r="GH83" s="158"/>
      <c r="GI83" s="158"/>
      <c r="GJ83" s="158"/>
    </row>
    <row r="84" spans="2:192" ht="5.25" customHeight="1">
      <c r="B84" s="312"/>
      <c r="C84" s="313"/>
      <c r="D84" s="370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2"/>
      <c r="AC84" s="373"/>
      <c r="AD84" s="373"/>
      <c r="AE84" s="373"/>
      <c r="AF84" s="373"/>
      <c r="AG84" s="373"/>
      <c r="AH84" s="374"/>
      <c r="AI84" s="378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80"/>
      <c r="AU84" s="381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2"/>
      <c r="BK84" s="382"/>
      <c r="BL84" s="382"/>
      <c r="BM84" s="382"/>
      <c r="BN84" s="382"/>
      <c r="BO84" s="382"/>
      <c r="BP84" s="382"/>
      <c r="BQ84" s="382"/>
      <c r="BR84" s="382"/>
      <c r="BS84" s="382"/>
      <c r="BT84" s="382"/>
      <c r="BU84" s="382"/>
      <c r="BV84" s="382"/>
      <c r="BW84" s="382"/>
      <c r="BX84" s="382"/>
      <c r="BY84" s="383"/>
      <c r="BZ84" s="364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6"/>
      <c r="CL84" s="158"/>
      <c r="CM84" s="158"/>
      <c r="CN84" s="158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61"/>
      <c r="FM84" s="161"/>
      <c r="FN84" s="161"/>
      <c r="FO84" s="161"/>
      <c r="FP84" s="161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</row>
    <row r="85" spans="2:192" ht="5.25" customHeight="1">
      <c r="B85" s="312"/>
      <c r="C85" s="313"/>
      <c r="D85" s="370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2"/>
      <c r="AC85" s="373"/>
      <c r="AD85" s="373"/>
      <c r="AE85" s="373"/>
      <c r="AF85" s="373"/>
      <c r="AG85" s="373"/>
      <c r="AH85" s="374"/>
      <c r="AI85" s="378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80"/>
      <c r="AU85" s="381"/>
      <c r="AV85" s="382"/>
      <c r="AW85" s="382"/>
      <c r="AX85" s="382"/>
      <c r="AY85" s="382"/>
      <c r="AZ85" s="382"/>
      <c r="BA85" s="382"/>
      <c r="BB85" s="382"/>
      <c r="BC85" s="382"/>
      <c r="BD85" s="382"/>
      <c r="BE85" s="382"/>
      <c r="BF85" s="382"/>
      <c r="BG85" s="382"/>
      <c r="BH85" s="382"/>
      <c r="BI85" s="382"/>
      <c r="BJ85" s="382"/>
      <c r="BK85" s="382"/>
      <c r="BL85" s="382"/>
      <c r="BM85" s="382"/>
      <c r="BN85" s="382"/>
      <c r="BO85" s="382"/>
      <c r="BP85" s="382"/>
      <c r="BQ85" s="382"/>
      <c r="BR85" s="382"/>
      <c r="BS85" s="382"/>
      <c r="BT85" s="382"/>
      <c r="BU85" s="382"/>
      <c r="BV85" s="382"/>
      <c r="BW85" s="382"/>
      <c r="BX85" s="382"/>
      <c r="BY85" s="383"/>
      <c r="BZ85" s="364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6"/>
      <c r="CL85" s="158"/>
      <c r="CM85" s="158"/>
      <c r="CN85" s="158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</row>
    <row r="86" spans="2:192" ht="5.25" customHeight="1">
      <c r="B86" s="312"/>
      <c r="C86" s="313"/>
      <c r="D86" s="370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2"/>
      <c r="AC86" s="373"/>
      <c r="AD86" s="373"/>
      <c r="AE86" s="373"/>
      <c r="AF86" s="373"/>
      <c r="AG86" s="373"/>
      <c r="AH86" s="374"/>
      <c r="AI86" s="351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3"/>
      <c r="AU86" s="381"/>
      <c r="AV86" s="382"/>
      <c r="AW86" s="382"/>
      <c r="AX86" s="382"/>
      <c r="AY86" s="382"/>
      <c r="AZ86" s="382"/>
      <c r="BA86" s="382"/>
      <c r="BB86" s="382"/>
      <c r="BC86" s="382"/>
      <c r="BD86" s="382"/>
      <c r="BE86" s="382"/>
      <c r="BF86" s="382"/>
      <c r="BG86" s="382"/>
      <c r="BH86" s="382"/>
      <c r="BI86" s="382"/>
      <c r="BJ86" s="382"/>
      <c r="BK86" s="382"/>
      <c r="BL86" s="382"/>
      <c r="BM86" s="382"/>
      <c r="BN86" s="382"/>
      <c r="BO86" s="382"/>
      <c r="BP86" s="382"/>
      <c r="BQ86" s="382"/>
      <c r="BR86" s="382"/>
      <c r="BS86" s="382"/>
      <c r="BT86" s="382"/>
      <c r="BU86" s="382"/>
      <c r="BV86" s="382"/>
      <c r="BW86" s="382"/>
      <c r="BX86" s="382"/>
      <c r="BY86" s="383"/>
      <c r="BZ86" s="364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6"/>
      <c r="CL86" s="158"/>
      <c r="CM86" s="158"/>
      <c r="CN86" s="158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R86" s="158"/>
      <c r="ES86" s="158"/>
      <c r="ET86" s="158"/>
      <c r="EU86" s="158"/>
      <c r="EV86" s="158"/>
      <c r="EW86" s="158"/>
      <c r="EX86" s="158"/>
      <c r="EY86" s="158"/>
      <c r="EZ86" s="158"/>
      <c r="FA86" s="158"/>
      <c r="FB86" s="158"/>
      <c r="FC86" s="158"/>
      <c r="FD86" s="158"/>
      <c r="FE86" s="158"/>
      <c r="FF86" s="158"/>
      <c r="FG86" s="158"/>
      <c r="FH86" s="158"/>
      <c r="FI86" s="158"/>
      <c r="FJ86" s="158"/>
      <c r="FK86" s="158"/>
      <c r="FL86" s="158"/>
      <c r="FM86" s="158"/>
      <c r="FN86" s="158"/>
      <c r="FO86" s="158"/>
      <c r="FP86" s="158"/>
      <c r="FQ86" s="158"/>
      <c r="FR86" s="158"/>
      <c r="FS86" s="158"/>
      <c r="FT86" s="158"/>
      <c r="FU86" s="158"/>
      <c r="FV86" s="158"/>
      <c r="FW86" s="158"/>
      <c r="FX86" s="158"/>
      <c r="FY86" s="158"/>
      <c r="FZ86" s="158"/>
      <c r="GA86" s="158"/>
      <c r="GB86" s="158"/>
      <c r="GC86" s="158"/>
      <c r="GD86" s="158"/>
      <c r="GE86" s="158"/>
      <c r="GF86" s="158"/>
      <c r="GG86" s="158"/>
      <c r="GH86" s="158"/>
      <c r="GI86" s="158"/>
      <c r="GJ86" s="158"/>
    </row>
    <row r="87" spans="2:192" ht="5.25" customHeight="1">
      <c r="B87" s="312"/>
      <c r="C87" s="313"/>
      <c r="D87" s="370" t="s">
        <v>182</v>
      </c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2" t="str">
        <f>施設情報!C29&amp;""</f>
        <v/>
      </c>
      <c r="AC87" s="373"/>
      <c r="AD87" s="373"/>
      <c r="AE87" s="373"/>
      <c r="AF87" s="373"/>
      <c r="AG87" s="373"/>
      <c r="AH87" s="374"/>
      <c r="AI87" s="375" t="e">
        <f ca="1">集計【幼稚園】!K14</f>
        <v>#DIV/0!</v>
      </c>
      <c r="AJ87" s="376"/>
      <c r="AK87" s="376"/>
      <c r="AL87" s="376"/>
      <c r="AM87" s="376"/>
      <c r="AN87" s="376"/>
      <c r="AO87" s="376"/>
      <c r="AP87" s="376"/>
      <c r="AQ87" s="376"/>
      <c r="AR87" s="376"/>
      <c r="AS87" s="376"/>
      <c r="AT87" s="377"/>
      <c r="AU87" s="381"/>
      <c r="AV87" s="382"/>
      <c r="AW87" s="382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2"/>
      <c r="BK87" s="382"/>
      <c r="BL87" s="382"/>
      <c r="BM87" s="382"/>
      <c r="BN87" s="382"/>
      <c r="BO87" s="382"/>
      <c r="BP87" s="382"/>
      <c r="BQ87" s="382"/>
      <c r="BR87" s="382"/>
      <c r="BS87" s="382"/>
      <c r="BT87" s="382"/>
      <c r="BU87" s="382"/>
      <c r="BV87" s="382"/>
      <c r="BW87" s="382"/>
      <c r="BX87" s="382"/>
      <c r="BY87" s="383"/>
      <c r="BZ87" s="364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6"/>
      <c r="CL87" s="158"/>
      <c r="CM87" s="158"/>
      <c r="CN87" s="158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R87" s="158"/>
      <c r="ES87" s="158"/>
      <c r="ET87" s="158"/>
      <c r="EU87" s="158"/>
      <c r="EV87" s="158"/>
      <c r="EW87" s="158"/>
      <c r="EX87" s="158"/>
      <c r="EY87" s="158"/>
      <c r="EZ87" s="158"/>
      <c r="FA87" s="158"/>
      <c r="FB87" s="158"/>
      <c r="FC87" s="158"/>
      <c r="FD87" s="158"/>
      <c r="FE87" s="158"/>
      <c r="FF87" s="158"/>
      <c r="FG87" s="158"/>
      <c r="FH87" s="158"/>
      <c r="FI87" s="158"/>
      <c r="FJ87" s="158"/>
      <c r="FK87" s="158"/>
      <c r="FL87" s="158"/>
      <c r="FM87" s="158"/>
      <c r="FN87" s="158"/>
      <c r="FO87" s="158"/>
      <c r="FP87" s="158"/>
      <c r="FQ87" s="158"/>
      <c r="FR87" s="158"/>
      <c r="FS87" s="158"/>
      <c r="FT87" s="158"/>
      <c r="FU87" s="158"/>
      <c r="FV87" s="158"/>
      <c r="FW87" s="158"/>
      <c r="FX87" s="158"/>
      <c r="FY87" s="158"/>
      <c r="FZ87" s="158"/>
      <c r="GA87" s="158"/>
      <c r="GB87" s="158"/>
      <c r="GC87" s="158"/>
      <c r="GD87" s="158"/>
      <c r="GE87" s="158"/>
      <c r="GF87" s="158"/>
      <c r="GG87" s="158"/>
      <c r="GH87" s="158"/>
      <c r="GI87" s="158"/>
      <c r="GJ87" s="158"/>
    </row>
    <row r="88" spans="2:192" ht="5.25" customHeight="1">
      <c r="B88" s="312"/>
      <c r="C88" s="313"/>
      <c r="D88" s="370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2"/>
      <c r="AC88" s="373"/>
      <c r="AD88" s="373"/>
      <c r="AE88" s="373"/>
      <c r="AF88" s="373"/>
      <c r="AG88" s="373"/>
      <c r="AH88" s="374"/>
      <c r="AI88" s="378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80"/>
      <c r="AU88" s="381"/>
      <c r="AV88" s="382"/>
      <c r="AW88" s="382"/>
      <c r="AX88" s="382"/>
      <c r="AY88" s="382"/>
      <c r="AZ88" s="382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2"/>
      <c r="BN88" s="382"/>
      <c r="BO88" s="382"/>
      <c r="BP88" s="382"/>
      <c r="BQ88" s="382"/>
      <c r="BR88" s="382"/>
      <c r="BS88" s="382"/>
      <c r="BT88" s="382"/>
      <c r="BU88" s="382"/>
      <c r="BV88" s="382"/>
      <c r="BW88" s="382"/>
      <c r="BX88" s="382"/>
      <c r="BY88" s="383"/>
      <c r="BZ88" s="364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6"/>
      <c r="CL88" s="158"/>
      <c r="CM88" s="158"/>
      <c r="CN88" s="158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R88" s="158"/>
      <c r="ES88" s="158"/>
      <c r="ET88" s="158"/>
      <c r="EU88" s="158"/>
      <c r="EV88" s="158"/>
      <c r="EW88" s="158"/>
      <c r="EX88" s="158"/>
      <c r="EY88" s="158"/>
      <c r="EZ88" s="158"/>
      <c r="FA88" s="158"/>
      <c r="FB88" s="158"/>
      <c r="FC88" s="158"/>
      <c r="FD88" s="158"/>
      <c r="FE88" s="158"/>
      <c r="FF88" s="158"/>
      <c r="FG88" s="158"/>
      <c r="FH88" s="158"/>
      <c r="FI88" s="158"/>
      <c r="FJ88" s="158"/>
      <c r="FK88" s="158"/>
      <c r="FL88" s="158"/>
      <c r="FM88" s="158"/>
      <c r="FN88" s="158"/>
      <c r="FO88" s="158"/>
      <c r="FP88" s="158"/>
      <c r="FQ88" s="158"/>
      <c r="FR88" s="158"/>
      <c r="FS88" s="158"/>
      <c r="FT88" s="158"/>
      <c r="FU88" s="158"/>
      <c r="FV88" s="158"/>
      <c r="FW88" s="158"/>
      <c r="FX88" s="158"/>
      <c r="FY88" s="158"/>
      <c r="FZ88" s="158"/>
      <c r="GA88" s="158"/>
      <c r="GB88" s="158"/>
      <c r="GC88" s="158"/>
      <c r="GD88" s="158"/>
      <c r="GE88" s="158"/>
      <c r="GF88" s="158"/>
      <c r="GG88" s="158"/>
      <c r="GH88" s="158"/>
      <c r="GI88" s="158"/>
      <c r="GJ88" s="158"/>
    </row>
    <row r="89" spans="2:192" ht="5.25" customHeight="1">
      <c r="B89" s="312"/>
      <c r="C89" s="313"/>
      <c r="D89" s="370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2"/>
      <c r="AC89" s="373"/>
      <c r="AD89" s="373"/>
      <c r="AE89" s="373"/>
      <c r="AF89" s="373"/>
      <c r="AG89" s="373"/>
      <c r="AH89" s="374"/>
      <c r="AI89" s="378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80"/>
      <c r="AU89" s="381"/>
      <c r="AV89" s="382"/>
      <c r="AW89" s="382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2"/>
      <c r="BN89" s="382"/>
      <c r="BO89" s="382"/>
      <c r="BP89" s="382"/>
      <c r="BQ89" s="382"/>
      <c r="BR89" s="382"/>
      <c r="BS89" s="382"/>
      <c r="BT89" s="382"/>
      <c r="BU89" s="382"/>
      <c r="BV89" s="382"/>
      <c r="BW89" s="382"/>
      <c r="BX89" s="382"/>
      <c r="BY89" s="383"/>
      <c r="BZ89" s="364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6"/>
      <c r="CL89" s="158"/>
      <c r="CM89" s="158"/>
      <c r="CN89" s="158"/>
      <c r="CO89" s="158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R89" s="158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</row>
    <row r="90" spans="2:192" ht="5.25" customHeight="1">
      <c r="B90" s="312"/>
      <c r="C90" s="313"/>
      <c r="D90" s="370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2"/>
      <c r="AC90" s="373"/>
      <c r="AD90" s="373"/>
      <c r="AE90" s="373"/>
      <c r="AF90" s="373"/>
      <c r="AG90" s="373"/>
      <c r="AH90" s="374"/>
      <c r="AI90" s="378"/>
      <c r="AJ90" s="379"/>
      <c r="AK90" s="379"/>
      <c r="AL90" s="379"/>
      <c r="AM90" s="379"/>
      <c r="AN90" s="379"/>
      <c r="AO90" s="379"/>
      <c r="AP90" s="379"/>
      <c r="AQ90" s="379"/>
      <c r="AR90" s="379"/>
      <c r="AS90" s="379"/>
      <c r="AT90" s="380"/>
      <c r="AU90" s="381"/>
      <c r="AV90" s="382"/>
      <c r="AW90" s="382"/>
      <c r="AX90" s="382"/>
      <c r="AY90" s="382"/>
      <c r="AZ90" s="382"/>
      <c r="BA90" s="382"/>
      <c r="BB90" s="382"/>
      <c r="BC90" s="382"/>
      <c r="BD90" s="382"/>
      <c r="BE90" s="382"/>
      <c r="BF90" s="382"/>
      <c r="BG90" s="382"/>
      <c r="BH90" s="382"/>
      <c r="BI90" s="382"/>
      <c r="BJ90" s="382"/>
      <c r="BK90" s="382"/>
      <c r="BL90" s="382"/>
      <c r="BM90" s="382"/>
      <c r="BN90" s="382"/>
      <c r="BO90" s="382"/>
      <c r="BP90" s="382"/>
      <c r="BQ90" s="382"/>
      <c r="BR90" s="382"/>
      <c r="BS90" s="382"/>
      <c r="BT90" s="382"/>
      <c r="BU90" s="382"/>
      <c r="BV90" s="382"/>
      <c r="BW90" s="382"/>
      <c r="BX90" s="382"/>
      <c r="BY90" s="383"/>
      <c r="BZ90" s="364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6"/>
      <c r="CL90" s="158"/>
      <c r="CM90" s="158"/>
      <c r="CN90" s="158"/>
      <c r="CO90" s="158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R90" s="158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8"/>
    </row>
    <row r="91" spans="2:192" ht="5.25" customHeight="1">
      <c r="B91" s="312"/>
      <c r="C91" s="313"/>
      <c r="D91" s="370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2"/>
      <c r="AC91" s="373"/>
      <c r="AD91" s="373"/>
      <c r="AE91" s="373"/>
      <c r="AF91" s="373"/>
      <c r="AG91" s="373"/>
      <c r="AH91" s="374"/>
      <c r="AI91" s="351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3"/>
      <c r="AU91" s="381"/>
      <c r="AV91" s="382"/>
      <c r="AW91" s="382"/>
      <c r="AX91" s="382"/>
      <c r="AY91" s="382"/>
      <c r="AZ91" s="382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2"/>
      <c r="BN91" s="382"/>
      <c r="BO91" s="382"/>
      <c r="BP91" s="382"/>
      <c r="BQ91" s="382"/>
      <c r="BR91" s="382"/>
      <c r="BS91" s="382"/>
      <c r="BT91" s="382"/>
      <c r="BU91" s="382"/>
      <c r="BV91" s="382"/>
      <c r="BW91" s="382"/>
      <c r="BX91" s="382"/>
      <c r="BY91" s="383"/>
      <c r="BZ91" s="364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6"/>
      <c r="CL91" s="158"/>
      <c r="CM91" s="158"/>
      <c r="CN91" s="158"/>
      <c r="CO91" s="158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R91" s="158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</row>
    <row r="92" spans="2:192" ht="5.25" customHeight="1">
      <c r="B92" s="312"/>
      <c r="C92" s="313"/>
      <c r="D92" s="370" t="s">
        <v>183</v>
      </c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2" t="str">
        <f>施設情報!C30&amp;""</f>
        <v/>
      </c>
      <c r="AC92" s="373"/>
      <c r="AD92" s="373"/>
      <c r="AE92" s="373"/>
      <c r="AF92" s="373"/>
      <c r="AG92" s="373"/>
      <c r="AH92" s="374"/>
      <c r="AI92" s="375" t="e">
        <f ca="1">集計【幼稚園】!K15</f>
        <v>#DIV/0!</v>
      </c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7"/>
      <c r="AU92" s="381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  <c r="BQ92" s="382"/>
      <c r="BR92" s="382"/>
      <c r="BS92" s="382"/>
      <c r="BT92" s="382"/>
      <c r="BU92" s="382"/>
      <c r="BV92" s="382"/>
      <c r="BW92" s="382"/>
      <c r="BX92" s="382"/>
      <c r="BY92" s="383"/>
      <c r="BZ92" s="364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6"/>
      <c r="CL92" s="143"/>
      <c r="CM92" s="164"/>
      <c r="CN92" s="164"/>
      <c r="CO92" s="164"/>
      <c r="CP92" s="164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65"/>
      <c r="EU92" s="165"/>
      <c r="EV92" s="165"/>
      <c r="EW92" s="165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41"/>
      <c r="FK92" s="141"/>
      <c r="FL92" s="141"/>
      <c r="FM92" s="141"/>
    </row>
    <row r="93" spans="2:192" ht="5.25" customHeight="1">
      <c r="B93" s="312"/>
      <c r="C93" s="313"/>
      <c r="D93" s="370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2"/>
      <c r="AC93" s="373"/>
      <c r="AD93" s="373"/>
      <c r="AE93" s="373"/>
      <c r="AF93" s="373"/>
      <c r="AG93" s="373"/>
      <c r="AH93" s="374"/>
      <c r="AI93" s="378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80"/>
      <c r="AU93" s="381"/>
      <c r="AV93" s="382"/>
      <c r="AW93" s="382"/>
      <c r="AX93" s="382"/>
      <c r="AY93" s="382"/>
      <c r="AZ93" s="382"/>
      <c r="BA93" s="382"/>
      <c r="BB93" s="382"/>
      <c r="BC93" s="382"/>
      <c r="BD93" s="382"/>
      <c r="BE93" s="382"/>
      <c r="BF93" s="382"/>
      <c r="BG93" s="382"/>
      <c r="BH93" s="382"/>
      <c r="BI93" s="382"/>
      <c r="BJ93" s="382"/>
      <c r="BK93" s="382"/>
      <c r="BL93" s="382"/>
      <c r="BM93" s="382"/>
      <c r="BN93" s="382"/>
      <c r="BO93" s="382"/>
      <c r="BP93" s="382"/>
      <c r="BQ93" s="382"/>
      <c r="BR93" s="382"/>
      <c r="BS93" s="382"/>
      <c r="BT93" s="382"/>
      <c r="BU93" s="382"/>
      <c r="BV93" s="382"/>
      <c r="BW93" s="382"/>
      <c r="BX93" s="382"/>
      <c r="BY93" s="383"/>
      <c r="BZ93" s="364"/>
      <c r="CA93" s="365"/>
      <c r="CB93" s="365"/>
      <c r="CC93" s="365"/>
      <c r="CD93" s="365"/>
      <c r="CE93" s="365"/>
      <c r="CF93" s="365"/>
      <c r="CG93" s="365"/>
      <c r="CH93" s="365"/>
      <c r="CI93" s="365"/>
      <c r="CJ93" s="365"/>
      <c r="CK93" s="366"/>
      <c r="CL93" s="143"/>
      <c r="CM93" s="164"/>
      <c r="CN93" s="164"/>
      <c r="CO93" s="164"/>
      <c r="CP93" s="164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65"/>
      <c r="EU93" s="165"/>
      <c r="EV93" s="165"/>
      <c r="EW93" s="165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41"/>
      <c r="FK93" s="141"/>
      <c r="FL93" s="141"/>
      <c r="FM93" s="141"/>
    </row>
    <row r="94" spans="2:192" ht="5.25" customHeight="1">
      <c r="B94" s="312"/>
      <c r="C94" s="313"/>
      <c r="D94" s="370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2"/>
      <c r="AC94" s="373"/>
      <c r="AD94" s="373"/>
      <c r="AE94" s="373"/>
      <c r="AF94" s="373"/>
      <c r="AG94" s="373"/>
      <c r="AH94" s="374"/>
      <c r="AI94" s="378"/>
      <c r="AJ94" s="379"/>
      <c r="AK94" s="379"/>
      <c r="AL94" s="379"/>
      <c r="AM94" s="379"/>
      <c r="AN94" s="379"/>
      <c r="AO94" s="379"/>
      <c r="AP94" s="379"/>
      <c r="AQ94" s="379"/>
      <c r="AR94" s="379"/>
      <c r="AS94" s="379"/>
      <c r="AT94" s="380"/>
      <c r="AU94" s="381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  <c r="BI94" s="382"/>
      <c r="BJ94" s="382"/>
      <c r="BK94" s="382"/>
      <c r="BL94" s="382"/>
      <c r="BM94" s="382"/>
      <c r="BN94" s="382"/>
      <c r="BO94" s="382"/>
      <c r="BP94" s="382"/>
      <c r="BQ94" s="382"/>
      <c r="BR94" s="382"/>
      <c r="BS94" s="382"/>
      <c r="BT94" s="382"/>
      <c r="BU94" s="382"/>
      <c r="BV94" s="382"/>
      <c r="BW94" s="382"/>
      <c r="BX94" s="382"/>
      <c r="BY94" s="383"/>
      <c r="BZ94" s="364"/>
      <c r="CA94" s="365"/>
      <c r="CB94" s="365"/>
      <c r="CC94" s="365"/>
      <c r="CD94" s="365"/>
      <c r="CE94" s="365"/>
      <c r="CF94" s="365"/>
      <c r="CG94" s="365"/>
      <c r="CH94" s="365"/>
      <c r="CI94" s="365"/>
      <c r="CJ94" s="365"/>
      <c r="CK94" s="366"/>
      <c r="CL94" s="143"/>
      <c r="CM94" s="164"/>
      <c r="CN94" s="164"/>
      <c r="CO94" s="164"/>
      <c r="CP94" s="164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65"/>
      <c r="EU94" s="165"/>
      <c r="EV94" s="165"/>
      <c r="EW94" s="165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41"/>
      <c r="FK94" s="141"/>
      <c r="FL94" s="141"/>
      <c r="FM94" s="141"/>
    </row>
    <row r="95" spans="2:192" ht="5.25" customHeight="1">
      <c r="B95" s="312"/>
      <c r="C95" s="313"/>
      <c r="D95" s="370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2"/>
      <c r="AC95" s="373"/>
      <c r="AD95" s="373"/>
      <c r="AE95" s="373"/>
      <c r="AF95" s="373"/>
      <c r="AG95" s="373"/>
      <c r="AH95" s="374"/>
      <c r="AI95" s="378"/>
      <c r="AJ95" s="379"/>
      <c r="AK95" s="379"/>
      <c r="AL95" s="379"/>
      <c r="AM95" s="379"/>
      <c r="AN95" s="379"/>
      <c r="AO95" s="379"/>
      <c r="AP95" s="379"/>
      <c r="AQ95" s="379"/>
      <c r="AR95" s="379"/>
      <c r="AS95" s="379"/>
      <c r="AT95" s="380"/>
      <c r="AU95" s="381"/>
      <c r="AV95" s="382"/>
      <c r="AW95" s="382"/>
      <c r="AX95" s="382"/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  <c r="BI95" s="382"/>
      <c r="BJ95" s="382"/>
      <c r="BK95" s="382"/>
      <c r="BL95" s="382"/>
      <c r="BM95" s="382"/>
      <c r="BN95" s="382"/>
      <c r="BO95" s="382"/>
      <c r="BP95" s="382"/>
      <c r="BQ95" s="382"/>
      <c r="BR95" s="382"/>
      <c r="BS95" s="382"/>
      <c r="BT95" s="382"/>
      <c r="BU95" s="382"/>
      <c r="BV95" s="382"/>
      <c r="BW95" s="382"/>
      <c r="BX95" s="382"/>
      <c r="BY95" s="383"/>
      <c r="BZ95" s="364"/>
      <c r="CA95" s="365"/>
      <c r="CB95" s="365"/>
      <c r="CC95" s="365"/>
      <c r="CD95" s="365"/>
      <c r="CE95" s="365"/>
      <c r="CF95" s="365"/>
      <c r="CG95" s="365"/>
      <c r="CH95" s="365"/>
      <c r="CI95" s="365"/>
      <c r="CJ95" s="365"/>
      <c r="CK95" s="366"/>
      <c r="CL95" s="143"/>
      <c r="CM95" s="164"/>
      <c r="CN95" s="164"/>
      <c r="CO95" s="164"/>
      <c r="CP95" s="164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65"/>
      <c r="EU95" s="165"/>
      <c r="EV95" s="165"/>
      <c r="EW95" s="165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41"/>
      <c r="FK95" s="141"/>
      <c r="FL95" s="141"/>
      <c r="FM95" s="141"/>
    </row>
    <row r="96" spans="2:192" ht="5.25" customHeight="1" thickBot="1">
      <c r="B96" s="437"/>
      <c r="C96" s="438"/>
      <c r="D96" s="445"/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446"/>
      <c r="P96" s="446"/>
      <c r="Q96" s="446"/>
      <c r="R96" s="446"/>
      <c r="S96" s="446"/>
      <c r="T96" s="446"/>
      <c r="U96" s="446"/>
      <c r="V96" s="446"/>
      <c r="W96" s="446"/>
      <c r="X96" s="446"/>
      <c r="Y96" s="446"/>
      <c r="Z96" s="446"/>
      <c r="AA96" s="446"/>
      <c r="AB96" s="384"/>
      <c r="AC96" s="385"/>
      <c r="AD96" s="385"/>
      <c r="AE96" s="385"/>
      <c r="AF96" s="385"/>
      <c r="AG96" s="385"/>
      <c r="AH96" s="386"/>
      <c r="AI96" s="439"/>
      <c r="AJ96" s="440"/>
      <c r="AK96" s="440"/>
      <c r="AL96" s="440"/>
      <c r="AM96" s="440"/>
      <c r="AN96" s="440"/>
      <c r="AO96" s="440"/>
      <c r="AP96" s="440"/>
      <c r="AQ96" s="440"/>
      <c r="AR96" s="440"/>
      <c r="AS96" s="440"/>
      <c r="AT96" s="441"/>
      <c r="AU96" s="442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4"/>
      <c r="BZ96" s="367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9"/>
      <c r="CL96" s="143"/>
      <c r="CM96" s="164"/>
      <c r="CN96" s="164"/>
      <c r="CO96" s="164"/>
      <c r="CP96" s="164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65"/>
      <c r="EU96" s="165"/>
      <c r="EV96" s="165"/>
      <c r="EW96" s="165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41"/>
      <c r="FK96" s="141"/>
      <c r="FL96" s="141"/>
      <c r="FM96" s="141"/>
    </row>
    <row r="97" spans="2:192" ht="5.25" customHeight="1">
      <c r="B97" s="256" t="s">
        <v>16</v>
      </c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8"/>
      <c r="AI97" s="351" t="e">
        <f ca="1">SUM(AI32:AT96,BZ32:CK96)</f>
        <v>#N/A</v>
      </c>
      <c r="AJ97" s="352"/>
      <c r="AK97" s="352">
        <v>5</v>
      </c>
      <c r="AL97" s="352"/>
      <c r="AM97" s="352">
        <v>7</v>
      </c>
      <c r="AN97" s="352"/>
      <c r="AO97" s="352">
        <v>7</v>
      </c>
      <c r="AP97" s="352"/>
      <c r="AQ97" s="352">
        <v>1</v>
      </c>
      <c r="AR97" s="352"/>
      <c r="AS97" s="352">
        <v>0</v>
      </c>
      <c r="AT97" s="353"/>
      <c r="AU97" s="170"/>
      <c r="AV97" s="170"/>
      <c r="AW97" s="170"/>
      <c r="AX97" s="170"/>
      <c r="AY97" s="139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</row>
    <row r="98" spans="2:192" ht="5.2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8"/>
      <c r="AI98" s="354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6"/>
      <c r="AU98" s="170"/>
      <c r="AV98" s="170"/>
      <c r="AW98" s="170"/>
      <c r="AX98" s="170"/>
      <c r="AY98" s="139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</row>
    <row r="99" spans="2:192" ht="5.2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8"/>
      <c r="AI99" s="354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6"/>
      <c r="AU99" s="170"/>
      <c r="AV99" s="170"/>
      <c r="AW99" s="170"/>
      <c r="AX99" s="170"/>
      <c r="AY99" s="139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</row>
    <row r="100" spans="2:192" ht="5.25" customHeight="1"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8"/>
      <c r="AI100" s="354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6"/>
      <c r="AU100" s="170"/>
      <c r="AV100" s="170"/>
      <c r="AW100" s="170"/>
      <c r="AX100" s="170"/>
      <c r="AY100" s="139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</row>
    <row r="101" spans="2:192" ht="5.25" customHeight="1" thickBo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1"/>
      <c r="AI101" s="357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9"/>
      <c r="AU101" s="170"/>
      <c r="AV101" s="170"/>
      <c r="AW101" s="170"/>
      <c r="AX101" s="170"/>
      <c r="AY101" s="139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</row>
    <row r="102" spans="2:192" ht="5.25" customHeight="1" thickBot="1">
      <c r="B102" s="137"/>
      <c r="C102" s="137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</row>
    <row r="103" spans="2:192" ht="5.25" customHeight="1">
      <c r="B103" s="310" t="s">
        <v>33</v>
      </c>
      <c r="C103" s="360"/>
      <c r="D103" s="254" t="s">
        <v>14</v>
      </c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5"/>
      <c r="AM103" s="254" t="s">
        <v>10</v>
      </c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5"/>
      <c r="AY103" s="139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</row>
    <row r="104" spans="2:192" ht="5.25" customHeight="1">
      <c r="B104" s="312"/>
      <c r="C104" s="361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8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8"/>
      <c r="AY104" s="139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</row>
    <row r="105" spans="2:192" ht="5.25" customHeight="1" thickBot="1">
      <c r="B105" s="312"/>
      <c r="C105" s="361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1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1"/>
      <c r="AY105" s="139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</row>
    <row r="106" spans="2:192" ht="5.25" customHeight="1">
      <c r="B106" s="312"/>
      <c r="C106" s="361"/>
      <c r="D106" s="362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3"/>
      <c r="AM106" s="230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2"/>
      <c r="AY106" s="139"/>
      <c r="AZ106" s="310" t="s">
        <v>2</v>
      </c>
      <c r="BA106" s="311"/>
      <c r="BB106" s="314" t="s">
        <v>21</v>
      </c>
      <c r="BC106" s="314"/>
      <c r="BD106" s="315" t="s">
        <v>12</v>
      </c>
      <c r="BE106" s="316"/>
      <c r="BF106" s="316"/>
      <c r="BG106" s="316"/>
      <c r="BH106" s="316"/>
      <c r="BI106" s="316"/>
      <c r="BJ106" s="316"/>
      <c r="BK106" s="316"/>
      <c r="BL106" s="316"/>
      <c r="BM106" s="316"/>
      <c r="BN106" s="316"/>
      <c r="BO106" s="316"/>
      <c r="BP106" s="316"/>
      <c r="BQ106" s="316"/>
      <c r="BR106" s="316"/>
      <c r="BS106" s="316"/>
      <c r="BT106" s="316"/>
      <c r="BU106" s="317"/>
      <c r="BV106" s="217" t="e">
        <f ca="1">AI97</f>
        <v>#N/A</v>
      </c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9"/>
    </row>
    <row r="107" spans="2:192" ht="5.25" customHeight="1">
      <c r="B107" s="312"/>
      <c r="C107" s="361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9"/>
      <c r="AM107" s="230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2"/>
      <c r="AY107" s="139"/>
      <c r="AZ107" s="312"/>
      <c r="BA107" s="313"/>
      <c r="BB107" s="233"/>
      <c r="BC107" s="233"/>
      <c r="BD107" s="238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40"/>
      <c r="BV107" s="220"/>
      <c r="BW107" s="221"/>
      <c r="BX107" s="221"/>
      <c r="BY107" s="221"/>
      <c r="BZ107" s="221"/>
      <c r="CA107" s="221"/>
      <c r="CB107" s="221"/>
      <c r="CC107" s="221"/>
      <c r="CD107" s="221"/>
      <c r="CE107" s="221"/>
      <c r="CF107" s="221"/>
      <c r="CG107" s="221"/>
      <c r="CH107" s="221"/>
      <c r="CI107" s="221"/>
      <c r="CJ107" s="221"/>
      <c r="CK107" s="222"/>
    </row>
    <row r="108" spans="2:192" ht="5.25" customHeight="1">
      <c r="B108" s="312"/>
      <c r="C108" s="361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9"/>
      <c r="AM108" s="230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2"/>
      <c r="AY108" s="139"/>
      <c r="AZ108" s="312"/>
      <c r="BA108" s="313"/>
      <c r="BB108" s="233"/>
      <c r="BC108" s="233"/>
      <c r="BD108" s="238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40"/>
      <c r="BV108" s="220"/>
      <c r="BW108" s="221"/>
      <c r="BX108" s="221"/>
      <c r="BY108" s="221"/>
      <c r="BZ108" s="221"/>
      <c r="CA108" s="221"/>
      <c r="CB108" s="221"/>
      <c r="CC108" s="221"/>
      <c r="CD108" s="221"/>
      <c r="CE108" s="221"/>
      <c r="CF108" s="221"/>
      <c r="CG108" s="221"/>
      <c r="CH108" s="221"/>
      <c r="CI108" s="221"/>
      <c r="CJ108" s="221"/>
      <c r="CK108" s="222"/>
      <c r="ER108" s="158"/>
      <c r="ES108" s="158"/>
      <c r="ET108" s="158"/>
      <c r="EU108" s="158"/>
      <c r="EV108" s="158"/>
      <c r="EW108" s="158"/>
      <c r="EX108" s="158"/>
      <c r="EY108" s="158"/>
      <c r="EZ108" s="158"/>
      <c r="FA108" s="158"/>
      <c r="FB108" s="158"/>
      <c r="FC108" s="158"/>
      <c r="FD108" s="158"/>
      <c r="FE108" s="158"/>
      <c r="FF108" s="158"/>
      <c r="FG108" s="158"/>
      <c r="FH108" s="158"/>
      <c r="FI108" s="158"/>
      <c r="FJ108" s="158"/>
      <c r="FK108" s="158"/>
      <c r="FL108" s="158"/>
      <c r="FM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</row>
    <row r="109" spans="2:192" ht="5.25" customHeight="1">
      <c r="B109" s="312"/>
      <c r="C109" s="361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9"/>
      <c r="AM109" s="230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2"/>
      <c r="AY109" s="139"/>
      <c r="AZ109" s="312"/>
      <c r="BA109" s="313"/>
      <c r="BB109" s="233"/>
      <c r="BC109" s="233"/>
      <c r="BD109" s="238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40"/>
      <c r="BV109" s="220"/>
      <c r="BW109" s="221"/>
      <c r="BX109" s="221"/>
      <c r="BY109" s="221"/>
      <c r="BZ109" s="221"/>
      <c r="CA109" s="221"/>
      <c r="CB109" s="221"/>
      <c r="CC109" s="221"/>
      <c r="CD109" s="221"/>
      <c r="CE109" s="221"/>
      <c r="CF109" s="221"/>
      <c r="CG109" s="221"/>
      <c r="CH109" s="221"/>
      <c r="CI109" s="221"/>
      <c r="CJ109" s="221"/>
      <c r="CK109" s="222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</row>
    <row r="110" spans="2:192" ht="5.25" customHeight="1">
      <c r="B110" s="312"/>
      <c r="C110" s="361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9"/>
      <c r="AM110" s="230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2"/>
      <c r="AY110" s="139"/>
      <c r="AZ110" s="312"/>
      <c r="BA110" s="313"/>
      <c r="BB110" s="233"/>
      <c r="BC110" s="233"/>
      <c r="BD110" s="241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3"/>
      <c r="BV110" s="223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5"/>
      <c r="CL110" s="158"/>
      <c r="CM110" s="158"/>
      <c r="CN110" s="158"/>
      <c r="CO110" s="158"/>
      <c r="EO110" s="158"/>
      <c r="EP110" s="158"/>
      <c r="EQ110" s="158"/>
      <c r="ER110" s="158"/>
      <c r="ES110" s="158"/>
      <c r="ET110" s="158"/>
      <c r="EU110" s="158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8"/>
      <c r="FG110" s="158"/>
      <c r="FH110" s="158"/>
      <c r="FI110" s="158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</row>
    <row r="111" spans="2:192" ht="5.25" customHeight="1">
      <c r="B111" s="312"/>
      <c r="C111" s="361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7"/>
      <c r="AM111" s="230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2"/>
      <c r="AY111" s="139"/>
      <c r="AZ111" s="312"/>
      <c r="BA111" s="313"/>
      <c r="BB111" s="233" t="s">
        <v>22</v>
      </c>
      <c r="BC111" s="233"/>
      <c r="BD111" s="235" t="s">
        <v>23</v>
      </c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7"/>
      <c r="BV111" s="318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20"/>
      <c r="CL111" s="158"/>
      <c r="CM111" s="158"/>
      <c r="CN111" s="158"/>
      <c r="CO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</row>
    <row r="112" spans="2:192" ht="5.25" customHeight="1">
      <c r="B112" s="312"/>
      <c r="C112" s="361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9"/>
      <c r="AM112" s="230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2"/>
      <c r="AY112" s="139"/>
      <c r="AZ112" s="312"/>
      <c r="BA112" s="313"/>
      <c r="BB112" s="233"/>
      <c r="BC112" s="233"/>
      <c r="BD112" s="238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40"/>
      <c r="BV112" s="321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3"/>
      <c r="CL112" s="158"/>
      <c r="CM112" s="158"/>
      <c r="CN112" s="158"/>
      <c r="CO112" s="158"/>
      <c r="EO112" s="158"/>
      <c r="EP112" s="158"/>
      <c r="EQ112" s="158"/>
      <c r="ER112" s="158"/>
      <c r="ES112" s="158"/>
      <c r="ET112" s="158"/>
      <c r="EU112" s="158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8"/>
      <c r="FG112" s="158"/>
      <c r="FH112" s="158"/>
      <c r="FI112" s="158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</row>
    <row r="113" spans="2:192" ht="5.25" customHeight="1">
      <c r="B113" s="312"/>
      <c r="C113" s="361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9"/>
      <c r="AM113" s="230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2"/>
      <c r="AY113" s="139"/>
      <c r="AZ113" s="312"/>
      <c r="BA113" s="313"/>
      <c r="BB113" s="233"/>
      <c r="BC113" s="233"/>
      <c r="BD113" s="238"/>
      <c r="BE113" s="239"/>
      <c r="BF113" s="239"/>
      <c r="BG113" s="239"/>
      <c r="BH113" s="239"/>
      <c r="BI113" s="239"/>
      <c r="BJ113" s="239"/>
      <c r="BK113" s="239"/>
      <c r="BL113" s="239"/>
      <c r="BM113" s="239"/>
      <c r="BN113" s="239"/>
      <c r="BO113" s="239"/>
      <c r="BP113" s="239"/>
      <c r="BQ113" s="239"/>
      <c r="BR113" s="239"/>
      <c r="BS113" s="239"/>
      <c r="BT113" s="239"/>
      <c r="BU113" s="240"/>
      <c r="BV113" s="321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3"/>
      <c r="CL113" s="158"/>
      <c r="CM113" s="158"/>
      <c r="CN113" s="158"/>
      <c r="ER113" s="158"/>
      <c r="ES113" s="158"/>
      <c r="ET113" s="158"/>
      <c r="EU113" s="158"/>
      <c r="EV113" s="158"/>
      <c r="EW113" s="158"/>
      <c r="EX113" s="158"/>
      <c r="EY113" s="158"/>
      <c r="EZ113" s="158"/>
      <c r="FA113" s="158"/>
      <c r="FB113" s="158"/>
      <c r="FC113" s="158"/>
      <c r="FD113" s="158"/>
      <c r="FE113" s="158"/>
      <c r="FF113" s="158"/>
      <c r="FG113" s="158"/>
      <c r="FH113" s="158"/>
      <c r="FI113" s="158"/>
      <c r="FJ113" s="158"/>
      <c r="FK113" s="158"/>
      <c r="FL113" s="158"/>
      <c r="FM113" s="158"/>
      <c r="FN113" s="158"/>
      <c r="FO113" s="158"/>
      <c r="FP113" s="158"/>
      <c r="FQ113" s="158"/>
      <c r="FR113" s="158"/>
      <c r="FS113" s="158"/>
      <c r="FT113" s="158"/>
      <c r="FU113" s="158"/>
      <c r="FV113" s="158"/>
      <c r="FW113" s="158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8"/>
      <c r="GI113" s="158"/>
      <c r="GJ113" s="158"/>
    </row>
    <row r="114" spans="2:192" ht="5.25" customHeight="1">
      <c r="B114" s="312"/>
      <c r="C114" s="361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9"/>
      <c r="AM114" s="230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2"/>
      <c r="AY114" s="139"/>
      <c r="AZ114" s="312"/>
      <c r="BA114" s="313"/>
      <c r="BB114" s="233"/>
      <c r="BC114" s="233"/>
      <c r="BD114" s="238"/>
      <c r="BE114" s="239"/>
      <c r="BF114" s="239"/>
      <c r="BG114" s="239"/>
      <c r="BH114" s="239"/>
      <c r="BI114" s="239"/>
      <c r="BJ114" s="239"/>
      <c r="BK114" s="239"/>
      <c r="BL114" s="239"/>
      <c r="BM114" s="239"/>
      <c r="BN114" s="239"/>
      <c r="BO114" s="239"/>
      <c r="BP114" s="239"/>
      <c r="BQ114" s="239"/>
      <c r="BR114" s="239"/>
      <c r="BS114" s="239"/>
      <c r="BT114" s="239"/>
      <c r="BU114" s="240"/>
      <c r="BV114" s="321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3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ER114" s="158"/>
      <c r="ES114" s="158"/>
      <c r="ET114" s="158"/>
      <c r="EU114" s="15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8"/>
      <c r="FG114" s="158"/>
      <c r="FH114" s="158"/>
      <c r="FI114" s="15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8"/>
      <c r="FU114" s="158"/>
      <c r="FV114" s="158"/>
      <c r="FW114" s="15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8"/>
      <c r="GI114" s="158"/>
      <c r="GJ114" s="158"/>
    </row>
    <row r="115" spans="2:192" ht="5.25" customHeight="1">
      <c r="B115" s="312"/>
      <c r="C115" s="361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9"/>
      <c r="AM115" s="230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2"/>
      <c r="AY115" s="139"/>
      <c r="AZ115" s="312"/>
      <c r="BA115" s="313"/>
      <c r="BB115" s="233"/>
      <c r="BC115" s="233"/>
      <c r="BD115" s="241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3"/>
      <c r="BV115" s="324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6"/>
      <c r="CL115" s="158"/>
      <c r="CM115" s="158"/>
      <c r="CN115" s="158"/>
      <c r="CO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</row>
    <row r="116" spans="2:192" ht="5.25" customHeight="1">
      <c r="B116" s="312"/>
      <c r="C116" s="361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7"/>
      <c r="AM116" s="230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2"/>
      <c r="AY116" s="139"/>
      <c r="AZ116" s="312"/>
      <c r="BA116" s="313"/>
      <c r="BB116" s="233" t="s">
        <v>18</v>
      </c>
      <c r="BC116" s="233"/>
      <c r="BD116" s="333" t="s">
        <v>32</v>
      </c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4"/>
      <c r="BO116" s="334"/>
      <c r="BP116" s="334"/>
      <c r="BQ116" s="334"/>
      <c r="BR116" s="334"/>
      <c r="BS116" s="334"/>
      <c r="BT116" s="334"/>
      <c r="BU116" s="335"/>
      <c r="BV116" s="342">
        <f>AM141</f>
        <v>0</v>
      </c>
      <c r="BW116" s="343"/>
      <c r="BX116" s="343"/>
      <c r="BY116" s="343"/>
      <c r="BZ116" s="343"/>
      <c r="CA116" s="343"/>
      <c r="CB116" s="343"/>
      <c r="CC116" s="343"/>
      <c r="CD116" s="343"/>
      <c r="CE116" s="343"/>
      <c r="CF116" s="343"/>
      <c r="CG116" s="343"/>
      <c r="CH116" s="343"/>
      <c r="CI116" s="343"/>
      <c r="CJ116" s="343"/>
      <c r="CK116" s="344"/>
      <c r="CL116" s="158"/>
      <c r="CM116" s="158"/>
      <c r="CN116" s="158"/>
      <c r="ER116" s="158"/>
      <c r="ES116" s="158"/>
      <c r="ET116" s="158"/>
      <c r="EU116" s="158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8"/>
      <c r="FG116" s="158"/>
      <c r="FH116" s="158"/>
      <c r="FI116" s="158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8"/>
      <c r="GI116" s="158"/>
      <c r="GJ116" s="158"/>
    </row>
    <row r="117" spans="2:192" ht="5.25" customHeight="1">
      <c r="B117" s="312"/>
      <c r="C117" s="361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9"/>
      <c r="AM117" s="230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2"/>
      <c r="AY117" s="139"/>
      <c r="AZ117" s="312"/>
      <c r="BA117" s="313"/>
      <c r="BB117" s="233"/>
      <c r="BC117" s="233"/>
      <c r="BD117" s="336"/>
      <c r="BE117" s="337"/>
      <c r="BF117" s="337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337"/>
      <c r="BU117" s="338"/>
      <c r="BV117" s="345"/>
      <c r="BW117" s="346"/>
      <c r="BX117" s="346"/>
      <c r="BY117" s="346"/>
      <c r="BZ117" s="346"/>
      <c r="CA117" s="346"/>
      <c r="CB117" s="346"/>
      <c r="CC117" s="346"/>
      <c r="CD117" s="346"/>
      <c r="CE117" s="346"/>
      <c r="CF117" s="346"/>
      <c r="CG117" s="346"/>
      <c r="CH117" s="346"/>
      <c r="CI117" s="346"/>
      <c r="CJ117" s="346"/>
      <c r="CK117" s="347"/>
      <c r="CL117" s="158"/>
      <c r="CM117" s="158"/>
      <c r="CN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61"/>
      <c r="FM117" s="161"/>
      <c r="FN117" s="161"/>
      <c r="FO117" s="161"/>
      <c r="FP117" s="161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</row>
    <row r="118" spans="2:192" ht="5.25" customHeight="1">
      <c r="B118" s="312"/>
      <c r="C118" s="361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9"/>
      <c r="AM118" s="230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2"/>
      <c r="AY118" s="139"/>
      <c r="AZ118" s="312"/>
      <c r="BA118" s="313"/>
      <c r="BB118" s="233"/>
      <c r="BC118" s="233"/>
      <c r="BD118" s="336"/>
      <c r="BE118" s="337"/>
      <c r="BF118" s="337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337"/>
      <c r="BU118" s="338"/>
      <c r="BV118" s="345"/>
      <c r="BW118" s="346"/>
      <c r="BX118" s="346"/>
      <c r="BY118" s="346"/>
      <c r="BZ118" s="346"/>
      <c r="CA118" s="346"/>
      <c r="CB118" s="346"/>
      <c r="CC118" s="346"/>
      <c r="CD118" s="346"/>
      <c r="CE118" s="346"/>
      <c r="CF118" s="346"/>
      <c r="CG118" s="346"/>
      <c r="CH118" s="346"/>
      <c r="CI118" s="346"/>
      <c r="CJ118" s="346"/>
      <c r="CK118" s="347"/>
      <c r="CL118" s="158"/>
      <c r="CM118" s="158"/>
      <c r="CN118" s="158"/>
      <c r="ER118" s="158"/>
      <c r="ES118" s="158"/>
      <c r="ET118" s="158"/>
      <c r="EU118" s="158"/>
      <c r="EV118" s="158"/>
      <c r="EW118" s="158"/>
      <c r="EX118" s="158"/>
      <c r="EY118" s="158"/>
      <c r="EZ118" s="158"/>
      <c r="FA118" s="158"/>
      <c r="FB118" s="158"/>
      <c r="FC118" s="158"/>
      <c r="FD118" s="158"/>
      <c r="FE118" s="158"/>
      <c r="FF118" s="158"/>
      <c r="FG118" s="158"/>
      <c r="FH118" s="158"/>
      <c r="FI118" s="158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8"/>
      <c r="FU118" s="158"/>
      <c r="FV118" s="158"/>
      <c r="FW118" s="158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8"/>
      <c r="GI118" s="158"/>
      <c r="GJ118" s="158"/>
    </row>
    <row r="119" spans="2:192" ht="5.25" customHeight="1">
      <c r="B119" s="312"/>
      <c r="C119" s="361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9"/>
      <c r="AM119" s="230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2"/>
      <c r="AY119" s="139"/>
      <c r="AZ119" s="312"/>
      <c r="BA119" s="313"/>
      <c r="BB119" s="233"/>
      <c r="BC119" s="233"/>
      <c r="BD119" s="336"/>
      <c r="BE119" s="337"/>
      <c r="BF119" s="337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337"/>
      <c r="BU119" s="338"/>
      <c r="BV119" s="345"/>
      <c r="BW119" s="346"/>
      <c r="BX119" s="346"/>
      <c r="BY119" s="346"/>
      <c r="BZ119" s="346"/>
      <c r="CA119" s="346"/>
      <c r="CB119" s="346"/>
      <c r="CC119" s="346"/>
      <c r="CD119" s="346"/>
      <c r="CE119" s="346"/>
      <c r="CF119" s="346"/>
      <c r="CG119" s="346"/>
      <c r="CH119" s="346"/>
      <c r="CI119" s="346"/>
      <c r="CJ119" s="346"/>
      <c r="CK119" s="347"/>
      <c r="CL119" s="158"/>
      <c r="CM119" s="158"/>
      <c r="CN119" s="158"/>
      <c r="ER119" s="158"/>
      <c r="ES119" s="158"/>
      <c r="ET119" s="158"/>
      <c r="EU119" s="158"/>
      <c r="EV119" s="158"/>
      <c r="EW119" s="158"/>
      <c r="EX119" s="158"/>
      <c r="EY119" s="158"/>
      <c r="EZ119" s="158"/>
      <c r="FA119" s="158"/>
      <c r="FB119" s="158"/>
      <c r="FC119" s="158"/>
      <c r="FD119" s="158"/>
      <c r="FE119" s="158"/>
      <c r="FF119" s="158"/>
      <c r="FG119" s="158"/>
      <c r="FH119" s="158"/>
      <c r="FI119" s="158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8"/>
      <c r="FU119" s="158"/>
      <c r="FV119" s="158"/>
      <c r="FW119" s="158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8"/>
      <c r="GI119" s="158"/>
      <c r="GJ119" s="158"/>
    </row>
    <row r="120" spans="2:192" ht="5.25" customHeight="1">
      <c r="B120" s="312"/>
      <c r="C120" s="361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9"/>
      <c r="AM120" s="230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2"/>
      <c r="AY120" s="139"/>
      <c r="AZ120" s="312"/>
      <c r="BA120" s="313"/>
      <c r="BB120" s="233"/>
      <c r="BC120" s="233"/>
      <c r="BD120" s="339"/>
      <c r="BE120" s="340"/>
      <c r="BF120" s="340"/>
      <c r="BG120" s="340"/>
      <c r="BH120" s="340"/>
      <c r="BI120" s="340"/>
      <c r="BJ120" s="340"/>
      <c r="BK120" s="340"/>
      <c r="BL120" s="340"/>
      <c r="BM120" s="340"/>
      <c r="BN120" s="340"/>
      <c r="BO120" s="340"/>
      <c r="BP120" s="340"/>
      <c r="BQ120" s="340"/>
      <c r="BR120" s="340"/>
      <c r="BS120" s="340"/>
      <c r="BT120" s="340"/>
      <c r="BU120" s="341"/>
      <c r="BV120" s="348"/>
      <c r="BW120" s="349"/>
      <c r="BX120" s="349"/>
      <c r="BY120" s="349"/>
      <c r="BZ120" s="349"/>
      <c r="CA120" s="349"/>
      <c r="CB120" s="349"/>
      <c r="CC120" s="349"/>
      <c r="CD120" s="349"/>
      <c r="CE120" s="349"/>
      <c r="CF120" s="349"/>
      <c r="CG120" s="349"/>
      <c r="CH120" s="349"/>
      <c r="CI120" s="349"/>
      <c r="CJ120" s="349"/>
      <c r="CK120" s="350"/>
      <c r="CL120" s="158"/>
      <c r="CM120" s="158"/>
      <c r="CN120" s="158"/>
      <c r="ER120" s="158"/>
      <c r="ES120" s="158"/>
      <c r="ET120" s="158"/>
      <c r="EU120" s="158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63"/>
      <c r="FM120" s="163"/>
      <c r="FN120" s="163"/>
      <c r="FO120" s="163"/>
      <c r="FP120" s="163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</row>
    <row r="121" spans="2:192" ht="5.25" customHeight="1">
      <c r="B121" s="312"/>
      <c r="C121" s="361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7"/>
      <c r="AM121" s="230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2"/>
      <c r="AY121" s="139"/>
      <c r="AZ121" s="312"/>
      <c r="BA121" s="313"/>
      <c r="BB121" s="234" t="s">
        <v>29</v>
      </c>
      <c r="BC121" s="234"/>
      <c r="BD121" s="235" t="s">
        <v>28</v>
      </c>
      <c r="BE121" s="236"/>
      <c r="BF121" s="236"/>
      <c r="BG121" s="236"/>
      <c r="BH121" s="236"/>
      <c r="BI121" s="236"/>
      <c r="BJ121" s="236"/>
      <c r="BK121" s="236"/>
      <c r="BL121" s="236"/>
      <c r="BM121" s="236"/>
      <c r="BN121" s="236"/>
      <c r="BO121" s="236"/>
      <c r="BP121" s="236"/>
      <c r="BQ121" s="236"/>
      <c r="BR121" s="236"/>
      <c r="BS121" s="236"/>
      <c r="BT121" s="236"/>
      <c r="BU121" s="237"/>
      <c r="BV121" s="244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5"/>
      <c r="CJ121" s="245"/>
      <c r="CK121" s="246"/>
      <c r="CL121" s="158"/>
      <c r="CM121" s="158"/>
      <c r="CN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8"/>
      <c r="FU121" s="158"/>
      <c r="FV121" s="158"/>
      <c r="FW121" s="158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8"/>
      <c r="GI121" s="158"/>
      <c r="GJ121" s="158"/>
    </row>
    <row r="122" spans="2:192" ht="5.25" customHeight="1">
      <c r="B122" s="312"/>
      <c r="C122" s="361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9"/>
      <c r="AM122" s="230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2"/>
      <c r="AY122" s="139"/>
      <c r="AZ122" s="312"/>
      <c r="BA122" s="313"/>
      <c r="BB122" s="234"/>
      <c r="BC122" s="234"/>
      <c r="BD122" s="238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40"/>
      <c r="BV122" s="247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  <c r="CJ122" s="248"/>
      <c r="CK122" s="249"/>
      <c r="CL122" s="158"/>
      <c r="CM122" s="158"/>
      <c r="CN122" s="158"/>
      <c r="CO122" s="158"/>
      <c r="CP122" s="158"/>
      <c r="CQ122" s="158"/>
      <c r="CR122" s="158"/>
      <c r="CS122" s="158"/>
      <c r="CT122" s="158"/>
      <c r="CU122" s="158"/>
      <c r="ER122" s="158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58"/>
      <c r="FO122" s="158"/>
      <c r="FP122" s="158"/>
      <c r="FQ122" s="158"/>
      <c r="FR122" s="158"/>
      <c r="FS122" s="158"/>
      <c r="FT122" s="158"/>
      <c r="FU122" s="158"/>
      <c r="FV122" s="158"/>
      <c r="FW122" s="158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8"/>
      <c r="GI122" s="158"/>
      <c r="GJ122" s="158"/>
    </row>
    <row r="123" spans="2:192" ht="5.25" customHeight="1">
      <c r="B123" s="312"/>
      <c r="C123" s="361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9"/>
      <c r="AM123" s="230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2"/>
      <c r="AY123" s="139"/>
      <c r="AZ123" s="312"/>
      <c r="BA123" s="313"/>
      <c r="BB123" s="234"/>
      <c r="BC123" s="234"/>
      <c r="BD123" s="238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40"/>
      <c r="BV123" s="247"/>
      <c r="BW123" s="248"/>
      <c r="BX123" s="248"/>
      <c r="BY123" s="248"/>
      <c r="BZ123" s="248"/>
      <c r="CA123" s="248"/>
      <c r="CB123" s="248"/>
      <c r="CC123" s="248"/>
      <c r="CD123" s="248"/>
      <c r="CE123" s="248"/>
      <c r="CF123" s="248"/>
      <c r="CG123" s="248"/>
      <c r="CH123" s="248"/>
      <c r="CI123" s="248"/>
      <c r="CJ123" s="248"/>
      <c r="CK123" s="249"/>
      <c r="CL123" s="158"/>
      <c r="CM123" s="158"/>
      <c r="CN123" s="158"/>
      <c r="CO123" s="158"/>
      <c r="CP123" s="158"/>
      <c r="CQ123" s="158"/>
      <c r="CR123" s="158"/>
      <c r="CS123" s="158"/>
      <c r="CT123" s="158"/>
      <c r="CU123" s="158"/>
      <c r="ER123" s="158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58"/>
      <c r="FO123" s="158"/>
      <c r="FP123" s="158"/>
      <c r="FQ123" s="158"/>
      <c r="FR123" s="158"/>
      <c r="FS123" s="158"/>
      <c r="FT123" s="158"/>
      <c r="FU123" s="158"/>
      <c r="FV123" s="158"/>
      <c r="FW123" s="158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8"/>
      <c r="GI123" s="158"/>
      <c r="GJ123" s="158"/>
    </row>
    <row r="124" spans="2:192" ht="5.25" customHeight="1">
      <c r="B124" s="312"/>
      <c r="C124" s="361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9"/>
      <c r="AM124" s="230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2"/>
      <c r="AY124" s="139"/>
      <c r="AZ124" s="312"/>
      <c r="BA124" s="313"/>
      <c r="BB124" s="234"/>
      <c r="BC124" s="234"/>
      <c r="BD124" s="238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40"/>
      <c r="BV124" s="247"/>
      <c r="BW124" s="248"/>
      <c r="BX124" s="248"/>
      <c r="BY124" s="248"/>
      <c r="BZ124" s="248"/>
      <c r="CA124" s="248"/>
      <c r="CB124" s="248"/>
      <c r="CC124" s="248"/>
      <c r="CD124" s="248"/>
      <c r="CE124" s="248"/>
      <c r="CF124" s="248"/>
      <c r="CG124" s="248"/>
      <c r="CH124" s="248"/>
      <c r="CI124" s="248"/>
      <c r="CJ124" s="248"/>
      <c r="CK124" s="249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ER124" s="158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</row>
    <row r="125" spans="2:192" ht="5.25" customHeight="1">
      <c r="B125" s="312"/>
      <c r="C125" s="361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9"/>
      <c r="AM125" s="230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2"/>
      <c r="AY125" s="141"/>
      <c r="AZ125" s="312"/>
      <c r="BA125" s="313"/>
      <c r="BB125" s="234"/>
      <c r="BC125" s="234"/>
      <c r="BD125" s="241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3"/>
      <c r="BV125" s="250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2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ES125" s="141"/>
      <c r="ET125" s="141"/>
      <c r="EU125" s="141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1"/>
      <c r="FG125" s="141"/>
      <c r="FH125" s="141"/>
      <c r="FI125" s="141"/>
      <c r="FJ125" s="141"/>
      <c r="FK125" s="141"/>
      <c r="FL125" s="141"/>
      <c r="FM125" s="141"/>
    </row>
    <row r="126" spans="2:192" ht="5.25" customHeight="1">
      <c r="B126" s="312"/>
      <c r="C126" s="361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7"/>
      <c r="AM126" s="230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2"/>
      <c r="AY126" s="139"/>
      <c r="AZ126" s="312"/>
      <c r="BA126" s="313"/>
      <c r="BB126" s="327" t="s">
        <v>30</v>
      </c>
      <c r="BC126" s="328"/>
      <c r="BD126" s="330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2"/>
      <c r="BV126" s="208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10"/>
      <c r="CL126" s="143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37"/>
      <c r="CW126" s="137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65"/>
      <c r="EU126" s="165"/>
      <c r="EV126" s="165"/>
      <c r="EW126" s="165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41"/>
      <c r="FK126" s="141"/>
      <c r="FL126" s="141"/>
      <c r="FM126" s="141"/>
    </row>
    <row r="127" spans="2:192" ht="5.25" customHeight="1">
      <c r="B127" s="312"/>
      <c r="C127" s="361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9"/>
      <c r="AM127" s="230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2"/>
      <c r="AY127" s="139"/>
      <c r="AZ127" s="312"/>
      <c r="BA127" s="313"/>
      <c r="BB127" s="295"/>
      <c r="BC127" s="329"/>
      <c r="BD127" s="304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6"/>
      <c r="BV127" s="199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1"/>
      <c r="CL127" s="143"/>
      <c r="CM127" s="164"/>
      <c r="CN127" s="164"/>
      <c r="CO127" s="164"/>
      <c r="CP127" s="164"/>
      <c r="CQ127" s="164"/>
      <c r="CR127" s="164"/>
      <c r="CS127" s="164"/>
      <c r="CT127" s="164"/>
      <c r="CU127" s="164"/>
      <c r="CV127" s="137"/>
      <c r="CW127" s="137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65"/>
      <c r="EU127" s="165"/>
      <c r="EV127" s="165"/>
      <c r="EW127" s="165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41"/>
      <c r="FK127" s="141"/>
      <c r="FL127" s="141"/>
      <c r="FM127" s="141"/>
    </row>
    <row r="128" spans="2:192" ht="5.25" customHeight="1">
      <c r="B128" s="312"/>
      <c r="C128" s="361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9"/>
      <c r="AM128" s="230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2"/>
      <c r="AY128" s="139"/>
      <c r="AZ128" s="312"/>
      <c r="BA128" s="313"/>
      <c r="BB128" s="295"/>
      <c r="BC128" s="329"/>
      <c r="BD128" s="304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6"/>
      <c r="BV128" s="199"/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H128" s="200"/>
      <c r="CI128" s="200"/>
      <c r="CJ128" s="200"/>
      <c r="CK128" s="201"/>
      <c r="CL128" s="143"/>
      <c r="CM128" s="164"/>
      <c r="CN128" s="164"/>
      <c r="CO128" s="164"/>
      <c r="CP128" s="164"/>
      <c r="CQ128" s="164"/>
      <c r="CR128" s="164"/>
      <c r="CS128" s="164"/>
      <c r="CT128" s="164"/>
      <c r="CU128" s="164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65"/>
      <c r="EU128" s="165"/>
      <c r="EV128" s="165"/>
      <c r="EW128" s="165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41"/>
      <c r="FK128" s="141"/>
      <c r="FL128" s="141"/>
      <c r="FM128" s="141"/>
    </row>
    <row r="129" spans="2:169" ht="5.25" customHeight="1">
      <c r="B129" s="312"/>
      <c r="C129" s="361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9"/>
      <c r="AM129" s="230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2"/>
      <c r="AY129" s="139"/>
      <c r="AZ129" s="312"/>
      <c r="BA129" s="313"/>
      <c r="BB129" s="295"/>
      <c r="BC129" s="329"/>
      <c r="BD129" s="304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6"/>
      <c r="BV129" s="199"/>
      <c r="BW129" s="200"/>
      <c r="BX129" s="200"/>
      <c r="BY129" s="200"/>
      <c r="BZ129" s="200"/>
      <c r="CA129" s="200"/>
      <c r="CB129" s="200"/>
      <c r="CC129" s="200"/>
      <c r="CD129" s="200"/>
      <c r="CE129" s="200"/>
      <c r="CF129" s="200"/>
      <c r="CG129" s="200"/>
      <c r="CH129" s="200"/>
      <c r="CI129" s="200"/>
      <c r="CJ129" s="200"/>
      <c r="CK129" s="201"/>
      <c r="CL129" s="143"/>
      <c r="CM129" s="164"/>
      <c r="CN129" s="164"/>
      <c r="CO129" s="164"/>
      <c r="CP129" s="164"/>
      <c r="CQ129" s="164"/>
      <c r="CR129" s="164"/>
      <c r="CS129" s="164"/>
      <c r="CT129" s="164"/>
      <c r="CU129" s="164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  <c r="ES129" s="139"/>
      <c r="ET129" s="165"/>
      <c r="EU129" s="165"/>
      <c r="EV129" s="165"/>
      <c r="EW129" s="165"/>
      <c r="EX129" s="139"/>
      <c r="EY129" s="139"/>
      <c r="EZ129" s="139"/>
      <c r="FA129" s="139"/>
      <c r="FB129" s="139"/>
      <c r="FC129" s="139"/>
      <c r="FD129" s="139"/>
      <c r="FE129" s="139"/>
      <c r="FF129" s="139"/>
      <c r="FG129" s="139"/>
      <c r="FH129" s="139"/>
      <c r="FI129" s="139"/>
      <c r="FJ129" s="141"/>
      <c r="FK129" s="141"/>
      <c r="FL129" s="141"/>
      <c r="FM129" s="141"/>
    </row>
    <row r="130" spans="2:169" ht="5.25" customHeight="1">
      <c r="B130" s="312"/>
      <c r="C130" s="361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9"/>
      <c r="AM130" s="230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2"/>
      <c r="AY130" s="139"/>
      <c r="AZ130" s="312"/>
      <c r="BA130" s="313"/>
      <c r="BB130" s="295"/>
      <c r="BC130" s="329"/>
      <c r="BD130" s="307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9"/>
      <c r="BV130" s="205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7"/>
      <c r="CL130" s="143"/>
      <c r="CM130" s="164"/>
      <c r="CN130" s="164"/>
      <c r="CO130" s="164"/>
      <c r="CP130" s="164"/>
      <c r="CQ130" s="164"/>
      <c r="CR130" s="164"/>
      <c r="CS130" s="164"/>
      <c r="CT130" s="164"/>
      <c r="CU130" s="164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  <c r="EC130" s="139"/>
      <c r="ED130" s="139"/>
      <c r="EE130" s="139"/>
      <c r="EF130" s="139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39"/>
      <c r="EQ130" s="139"/>
      <c r="ER130" s="139"/>
      <c r="ES130" s="139"/>
      <c r="ET130" s="165"/>
      <c r="EU130" s="165"/>
      <c r="EV130" s="165"/>
      <c r="EW130" s="165"/>
      <c r="EX130" s="139"/>
      <c r="EY130" s="139"/>
      <c r="EZ130" s="139"/>
      <c r="FA130" s="139"/>
      <c r="FB130" s="139"/>
      <c r="FC130" s="139"/>
      <c r="FD130" s="139"/>
      <c r="FE130" s="139"/>
      <c r="FF130" s="139"/>
      <c r="FG130" s="139"/>
      <c r="FH130" s="139"/>
      <c r="FI130" s="139"/>
      <c r="FJ130" s="141"/>
      <c r="FK130" s="141"/>
      <c r="FL130" s="141"/>
      <c r="FM130" s="141"/>
    </row>
    <row r="131" spans="2:169" ht="5.25" customHeight="1">
      <c r="B131" s="312"/>
      <c r="C131" s="361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7"/>
      <c r="AM131" s="230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2"/>
      <c r="AY131" s="139"/>
      <c r="AZ131" s="312"/>
      <c r="BA131" s="313"/>
      <c r="BB131" s="295"/>
      <c r="BC131" s="329"/>
      <c r="BD131" s="301"/>
      <c r="BE131" s="302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  <c r="BS131" s="302"/>
      <c r="BT131" s="302"/>
      <c r="BU131" s="303"/>
      <c r="BV131" s="196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8"/>
      <c r="DD131" s="161"/>
      <c r="DE131" s="161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61"/>
      <c r="DR131" s="161"/>
      <c r="DS131" s="161"/>
      <c r="DT131" s="161"/>
    </row>
    <row r="132" spans="2:169" ht="5.25" customHeight="1">
      <c r="B132" s="312"/>
      <c r="C132" s="361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9"/>
      <c r="AM132" s="230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2"/>
      <c r="AY132" s="139"/>
      <c r="AZ132" s="312"/>
      <c r="BA132" s="313"/>
      <c r="BB132" s="295"/>
      <c r="BC132" s="329"/>
      <c r="BD132" s="304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6"/>
      <c r="BV132" s="199"/>
      <c r="BW132" s="200"/>
      <c r="BX132" s="200"/>
      <c r="BY132" s="200"/>
      <c r="BZ132" s="200"/>
      <c r="CA132" s="200"/>
      <c r="CB132" s="200"/>
      <c r="CC132" s="200"/>
      <c r="CD132" s="200"/>
      <c r="CE132" s="200"/>
      <c r="CF132" s="200"/>
      <c r="CG132" s="200"/>
      <c r="CH132" s="200"/>
      <c r="CI132" s="200"/>
      <c r="CJ132" s="200"/>
      <c r="CK132" s="20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171"/>
      <c r="DQ132" s="171"/>
      <c r="DR132" s="171"/>
      <c r="DS132" s="171"/>
      <c r="DT132" s="171"/>
    </row>
    <row r="133" spans="2:169" ht="5.25" customHeight="1">
      <c r="B133" s="312"/>
      <c r="C133" s="361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9"/>
      <c r="AM133" s="230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2"/>
      <c r="AY133" s="139"/>
      <c r="AZ133" s="312"/>
      <c r="BA133" s="313"/>
      <c r="BB133" s="295"/>
      <c r="BC133" s="329"/>
      <c r="BD133" s="304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6"/>
      <c r="BV133" s="199"/>
      <c r="BW133" s="200"/>
      <c r="BX133" s="200"/>
      <c r="BY133" s="200"/>
      <c r="BZ133" s="200"/>
      <c r="CA133" s="200"/>
      <c r="CB133" s="200"/>
      <c r="CC133" s="200"/>
      <c r="CD133" s="200"/>
      <c r="CE133" s="200"/>
      <c r="CF133" s="200"/>
      <c r="CG133" s="200"/>
      <c r="CH133" s="200"/>
      <c r="CI133" s="200"/>
      <c r="CJ133" s="200"/>
      <c r="CK133" s="201"/>
    </row>
    <row r="134" spans="2:169" ht="5.25" customHeight="1">
      <c r="B134" s="312"/>
      <c r="C134" s="361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9"/>
      <c r="AM134" s="230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2"/>
      <c r="AY134" s="139"/>
      <c r="AZ134" s="312"/>
      <c r="BA134" s="313"/>
      <c r="BB134" s="295"/>
      <c r="BC134" s="329"/>
      <c r="BD134" s="304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6"/>
      <c r="BV134" s="199"/>
      <c r="BW134" s="200"/>
      <c r="BX134" s="200"/>
      <c r="BY134" s="200"/>
      <c r="BZ134" s="200"/>
      <c r="CA134" s="200"/>
      <c r="CB134" s="200"/>
      <c r="CC134" s="200"/>
      <c r="CD134" s="200"/>
      <c r="CE134" s="200"/>
      <c r="CF134" s="200"/>
      <c r="CG134" s="200"/>
      <c r="CH134" s="200"/>
      <c r="CI134" s="200"/>
      <c r="CJ134" s="200"/>
      <c r="CK134" s="201"/>
    </row>
    <row r="135" spans="2:169" ht="5.25" customHeight="1">
      <c r="B135" s="312"/>
      <c r="C135" s="361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9"/>
      <c r="AM135" s="230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2"/>
      <c r="AY135" s="139"/>
      <c r="AZ135" s="312"/>
      <c r="BA135" s="313"/>
      <c r="BB135" s="295"/>
      <c r="BC135" s="329"/>
      <c r="BD135" s="307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9"/>
      <c r="BV135" s="205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7"/>
    </row>
    <row r="136" spans="2:169" ht="5.25" customHeight="1">
      <c r="B136" s="312"/>
      <c r="C136" s="361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7"/>
      <c r="AM136" s="230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2"/>
      <c r="AY136" s="139"/>
      <c r="AZ136" s="312"/>
      <c r="BA136" s="313"/>
      <c r="BB136" s="295"/>
      <c r="BC136" s="329"/>
      <c r="BD136" s="292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4"/>
      <c r="BV136" s="196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8"/>
    </row>
    <row r="137" spans="2:169" ht="5.25" customHeight="1">
      <c r="B137" s="312"/>
      <c r="C137" s="361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9"/>
      <c r="AM137" s="230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2"/>
      <c r="AY137" s="139"/>
      <c r="AZ137" s="312"/>
      <c r="BA137" s="313"/>
      <c r="BB137" s="295"/>
      <c r="BC137" s="329"/>
      <c r="BD137" s="295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7"/>
      <c r="BV137" s="199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K137" s="201"/>
    </row>
    <row r="138" spans="2:169" ht="5.25" customHeight="1">
      <c r="B138" s="312"/>
      <c r="C138" s="361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9"/>
      <c r="AM138" s="230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2"/>
      <c r="AY138" s="139"/>
      <c r="AZ138" s="312"/>
      <c r="BA138" s="313"/>
      <c r="BB138" s="295"/>
      <c r="BC138" s="329"/>
      <c r="BD138" s="295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7"/>
      <c r="BV138" s="199"/>
      <c r="BW138" s="200"/>
      <c r="BX138" s="200"/>
      <c r="BY138" s="200"/>
      <c r="BZ138" s="200"/>
      <c r="CA138" s="200"/>
      <c r="CB138" s="200"/>
      <c r="CC138" s="200"/>
      <c r="CD138" s="200"/>
      <c r="CE138" s="200"/>
      <c r="CF138" s="200"/>
      <c r="CG138" s="200"/>
      <c r="CH138" s="200"/>
      <c r="CI138" s="200"/>
      <c r="CJ138" s="200"/>
      <c r="CK138" s="201"/>
    </row>
    <row r="139" spans="2:169" ht="5.25" customHeight="1">
      <c r="B139" s="312"/>
      <c r="C139" s="361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9"/>
      <c r="AM139" s="230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2"/>
      <c r="AY139" s="139"/>
      <c r="AZ139" s="312"/>
      <c r="BA139" s="313"/>
      <c r="BB139" s="295"/>
      <c r="BC139" s="329"/>
      <c r="BD139" s="295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7"/>
      <c r="BV139" s="199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K139" s="201"/>
    </row>
    <row r="140" spans="2:169" ht="5.25" customHeight="1" thickBot="1">
      <c r="B140" s="312"/>
      <c r="C140" s="361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9"/>
      <c r="AM140" s="289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1"/>
      <c r="AY140" s="139"/>
      <c r="AZ140" s="312"/>
      <c r="BA140" s="313"/>
      <c r="BB140" s="295"/>
      <c r="BC140" s="329"/>
      <c r="BD140" s="298"/>
      <c r="BE140" s="299"/>
      <c r="BF140" s="299"/>
      <c r="BG140" s="299"/>
      <c r="BH140" s="299"/>
      <c r="BI140" s="299"/>
      <c r="BJ140" s="299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300"/>
      <c r="BV140" s="202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4"/>
    </row>
    <row r="141" spans="2:169" ht="5.25" customHeight="1">
      <c r="B141" s="253" t="s">
        <v>31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5"/>
      <c r="AM141" s="262">
        <f>SUM(AM106:AX140)</f>
        <v>0</v>
      </c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4"/>
      <c r="AY141" s="139"/>
      <c r="AZ141" s="271" t="s">
        <v>151</v>
      </c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3"/>
      <c r="BV141" s="280" t="e">
        <f ca="1">SUM(BV106,BV116,BV121)</f>
        <v>#N/A</v>
      </c>
      <c r="BW141" s="281"/>
      <c r="BX141" s="281"/>
      <c r="BY141" s="281"/>
      <c r="BZ141" s="281"/>
      <c r="CA141" s="281"/>
      <c r="CB141" s="281"/>
      <c r="CC141" s="281"/>
      <c r="CD141" s="281"/>
      <c r="CE141" s="281"/>
      <c r="CF141" s="281"/>
      <c r="CG141" s="281"/>
      <c r="CH141" s="281"/>
      <c r="CI141" s="281"/>
      <c r="CJ141" s="281"/>
      <c r="CK141" s="282"/>
    </row>
    <row r="142" spans="2:169" ht="5.25" customHeight="1">
      <c r="B142" s="256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8"/>
      <c r="AM142" s="265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7"/>
      <c r="AY142" s="139"/>
      <c r="AZ142" s="274"/>
      <c r="BA142" s="275"/>
      <c r="BB142" s="275"/>
      <c r="BC142" s="275"/>
      <c r="BD142" s="275"/>
      <c r="BE142" s="275"/>
      <c r="BF142" s="275"/>
      <c r="BG142" s="275"/>
      <c r="BH142" s="275"/>
      <c r="BI142" s="275"/>
      <c r="BJ142" s="275"/>
      <c r="BK142" s="275"/>
      <c r="BL142" s="275"/>
      <c r="BM142" s="275"/>
      <c r="BN142" s="275"/>
      <c r="BO142" s="275"/>
      <c r="BP142" s="275"/>
      <c r="BQ142" s="275"/>
      <c r="BR142" s="275"/>
      <c r="BS142" s="275"/>
      <c r="BT142" s="275"/>
      <c r="BU142" s="276"/>
      <c r="BV142" s="283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5"/>
    </row>
    <row r="143" spans="2:169" ht="5.2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8"/>
      <c r="AM143" s="265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7"/>
      <c r="AY143" s="139"/>
      <c r="AZ143" s="274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6"/>
      <c r="BV143" s="283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5"/>
    </row>
    <row r="144" spans="2:169" ht="10.5" customHeight="1" thickBo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1"/>
      <c r="AM144" s="268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70"/>
      <c r="AY144" s="139"/>
      <c r="AZ144" s="277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9"/>
      <c r="BV144" s="286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8"/>
    </row>
    <row r="145" spans="2:169" ht="8.1" customHeight="1"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D145" s="172"/>
      <c r="CE145" s="140"/>
      <c r="CF145" s="140"/>
      <c r="CG145" s="140"/>
      <c r="CH145" s="137"/>
      <c r="CI145" s="137"/>
      <c r="CJ145" s="139"/>
      <c r="CK145" s="139"/>
      <c r="CL145" s="139"/>
      <c r="CM145" s="145"/>
      <c r="CN145" s="215"/>
      <c r="CO145" s="215"/>
      <c r="CP145" s="215"/>
      <c r="CQ145" s="215"/>
      <c r="CR145" s="215"/>
      <c r="CS145" s="215"/>
      <c r="CT145" s="215"/>
      <c r="CU145" s="215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1"/>
      <c r="ET145" s="211"/>
      <c r="EU145" s="211"/>
      <c r="EV145" s="211"/>
      <c r="EW145" s="21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211"/>
      <c r="FH145" s="211"/>
      <c r="FI145" s="141"/>
      <c r="FJ145" s="141"/>
      <c r="FK145" s="141"/>
      <c r="FL145" s="141"/>
      <c r="FM145" s="141"/>
    </row>
    <row r="146" spans="2:169" ht="15.75" customHeight="1">
      <c r="B146" s="216"/>
      <c r="C146" s="216"/>
      <c r="D146" s="216"/>
      <c r="E146" s="216"/>
      <c r="F146" s="216"/>
      <c r="G146" s="216"/>
      <c r="H146" s="216"/>
      <c r="I146" s="216"/>
      <c r="J146" s="171"/>
      <c r="K146" s="171"/>
      <c r="L146" s="171"/>
      <c r="M146" s="171"/>
      <c r="N146" s="171"/>
      <c r="O146" s="171"/>
      <c r="P146" s="171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6"/>
      <c r="BB146" s="135"/>
      <c r="BC146" s="135"/>
      <c r="BD146" s="135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145"/>
      <c r="CM146" s="145"/>
      <c r="CN146" s="215"/>
      <c r="CO146" s="215"/>
      <c r="CP146" s="215"/>
      <c r="CQ146" s="215"/>
      <c r="CR146" s="215"/>
      <c r="CS146" s="215"/>
      <c r="CT146" s="215"/>
      <c r="CU146" s="215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1"/>
      <c r="ET146" s="211"/>
      <c r="EU146" s="211"/>
      <c r="EV146" s="211"/>
      <c r="EW146" s="21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211"/>
      <c r="FH146" s="211"/>
      <c r="FI146" s="141"/>
      <c r="FJ146" s="141"/>
      <c r="FK146" s="141"/>
      <c r="FL146" s="141"/>
      <c r="FM146" s="141"/>
    </row>
    <row r="147" spans="2:169" ht="16.5" customHeight="1">
      <c r="CH147" s="173"/>
      <c r="CI147" s="173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1"/>
      <c r="ET147" s="211"/>
      <c r="EU147" s="211"/>
      <c r="EV147" s="211"/>
      <c r="EW147" s="21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211"/>
      <c r="FH147" s="211"/>
      <c r="FI147" s="141"/>
      <c r="FJ147" s="141"/>
      <c r="FK147" s="141"/>
      <c r="FL147" s="141"/>
      <c r="FM147" s="141"/>
    </row>
    <row r="148" spans="2:169" ht="16.5" customHeight="1">
      <c r="CH148" s="173"/>
      <c r="CI148" s="173"/>
    </row>
  </sheetData>
  <sheetProtection algorithmName="SHA-512" hashValue="C4afiQ0hitvYoyd2FvMtRwBa8euA0rjYrcksFguZGVzwOnYhC67/SFLYCwx4Vvf9atekzYRbl2hDCeKMErB9vA==" saltValue="P08RXl83x9aBgE97yjTj3Q==" spinCount="100000" sheet="1" objects="1" scenarios="1"/>
  <mergeCells count="282"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Z62:CK66"/>
    <mergeCell ref="CN63:CO63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D62:U66"/>
    <mergeCell ref="V62:AA66"/>
    <mergeCell ref="AB62:AH63"/>
    <mergeCell ref="D52:U5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R38"/>
  <sheetViews>
    <sheetView zoomScale="85" zoomScaleNormal="85" workbookViewId="0">
      <selection activeCell="A9" sqref="A9"/>
    </sheetView>
  </sheetViews>
  <sheetFormatPr defaultColWidth="9.109375" defaultRowHeight="13.2"/>
  <cols>
    <col min="1" max="1" width="29.7773437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5.44140625" style="2" bestFit="1" customWidth="1"/>
    <col min="7" max="7" width="19.33203125" style="27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44140625" style="2" bestFit="1" customWidth="1"/>
    <col min="22" max="16384" width="9.109375" style="2"/>
  </cols>
  <sheetData>
    <row r="1" spans="1:18" s="49" customFormat="1" ht="16.2">
      <c r="A1" s="48" t="s">
        <v>136</v>
      </c>
      <c r="G1" s="50"/>
    </row>
    <row r="2" spans="1:18">
      <c r="A2" s="18" t="s">
        <v>57</v>
      </c>
      <c r="B2" s="33" t="s">
        <v>75</v>
      </c>
      <c r="C2" s="33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</row>
    <row r="3" spans="1:18">
      <c r="A3" s="32" t="s">
        <v>58</v>
      </c>
      <c r="B3" s="42" t="s">
        <v>137</v>
      </c>
      <c r="C3" s="3"/>
      <c r="D3" s="32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18">
      <c r="A4" s="32" t="s">
        <v>7</v>
      </c>
      <c r="B4" s="17" t="s">
        <v>112</v>
      </c>
      <c r="C4" s="15">
        <f ca="1">INDIRECT(CONCATENATE(B$3,"!",B4))</f>
        <v>0</v>
      </c>
      <c r="D4" s="32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18">
      <c r="A5" s="32" t="s">
        <v>209</v>
      </c>
      <c r="B5" s="17" t="s">
        <v>140</v>
      </c>
      <c r="C5" s="15">
        <f t="shared" ref="C5" ca="1" si="0">INDIRECT(CONCATENATE(B$3,"!",B5))</f>
        <v>0</v>
      </c>
      <c r="D5" s="32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236</v>
      </c>
      <c r="K5" s="14">
        <f ca="1">G10+(G11*$C$8)</f>
        <v>0</v>
      </c>
      <c r="L5" s="14" t="s">
        <v>79</v>
      </c>
      <c r="M5" s="78"/>
      <c r="N5" s="9">
        <v>5</v>
      </c>
      <c r="O5" s="10" t="s">
        <v>53</v>
      </c>
      <c r="Q5" s="77">
        <v>1</v>
      </c>
      <c r="R5" s="76">
        <v>15</v>
      </c>
    </row>
    <row r="6" spans="1:18">
      <c r="A6" s="32" t="s">
        <v>59</v>
      </c>
      <c r="B6" s="17" t="s">
        <v>210</v>
      </c>
      <c r="C6" s="15">
        <f t="shared" ref="C6:C16" ca="1" si="1">INDIRECT(CONCATENATE(B$3,"!",B6))</f>
        <v>0</v>
      </c>
      <c r="D6" s="32"/>
      <c r="F6" s="3" t="s">
        <v>85</v>
      </c>
      <c r="G6" s="4" t="e">
        <f ca="1">VLOOKUP(G5,Q5:R21,2,TRUE)</f>
        <v>#N/A</v>
      </c>
      <c r="H6" s="4" t="s">
        <v>86</v>
      </c>
      <c r="J6" s="52" t="s">
        <v>129</v>
      </c>
      <c r="K6" s="14">
        <f ca="1">G12+(G13*$C$8)</f>
        <v>0</v>
      </c>
      <c r="L6" s="53" t="s">
        <v>79</v>
      </c>
      <c r="M6" s="78"/>
      <c r="N6" s="9">
        <v>4</v>
      </c>
      <c r="O6" s="10" t="s">
        <v>53</v>
      </c>
      <c r="Q6" s="77">
        <v>16</v>
      </c>
      <c r="R6" s="76">
        <v>25</v>
      </c>
    </row>
    <row r="7" spans="1:18">
      <c r="A7" s="32" t="s">
        <v>34</v>
      </c>
      <c r="B7" s="17" t="s">
        <v>211</v>
      </c>
      <c r="C7" s="15">
        <f t="shared" ca="1" si="1"/>
        <v>0</v>
      </c>
      <c r="D7" s="32"/>
      <c r="F7" s="3" t="s">
        <v>72</v>
      </c>
      <c r="G7" s="47" t="e">
        <f ca="1">CONCATENATE(C11,"-",G5,"-",G3)</f>
        <v>#N/A</v>
      </c>
      <c r="H7" s="4"/>
      <c r="J7" s="3" t="s">
        <v>179</v>
      </c>
      <c r="K7" s="14">
        <f ca="1">IF(C15="",0,(G14*C15)+(G15*$C$8*C15))</f>
        <v>0</v>
      </c>
      <c r="L7" s="53" t="s">
        <v>79</v>
      </c>
      <c r="M7" s="78"/>
      <c r="N7" s="9">
        <v>3</v>
      </c>
      <c r="O7" s="10" t="s">
        <v>54</v>
      </c>
      <c r="Q7" s="77">
        <v>26</v>
      </c>
      <c r="R7" s="76">
        <v>35</v>
      </c>
    </row>
    <row r="8" spans="1:18">
      <c r="A8" s="32" t="s">
        <v>173</v>
      </c>
      <c r="B8" s="17" t="s">
        <v>174</v>
      </c>
      <c r="C8" s="15">
        <f t="shared" ca="1" si="1"/>
        <v>0</v>
      </c>
      <c r="D8" s="32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4" t="s">
        <v>131</v>
      </c>
      <c r="K8" s="14">
        <f ca="1">G16+(G17*$C$8)</f>
        <v>0</v>
      </c>
      <c r="L8" s="55" t="s">
        <v>79</v>
      </c>
      <c r="M8" s="78"/>
      <c r="N8" s="9">
        <v>2</v>
      </c>
      <c r="O8" s="10" t="s">
        <v>55</v>
      </c>
      <c r="Q8" s="77">
        <v>36</v>
      </c>
      <c r="R8" s="76">
        <v>45</v>
      </c>
    </row>
    <row r="9" spans="1:18">
      <c r="A9" s="32" t="s">
        <v>119</v>
      </c>
      <c r="B9" s="17" t="s">
        <v>141</v>
      </c>
      <c r="C9" s="15">
        <f t="shared" ca="1" si="1"/>
        <v>0</v>
      </c>
      <c r="D9" s="32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4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8"/>
      <c r="N9" s="9">
        <v>1</v>
      </c>
      <c r="O9" s="10" t="s">
        <v>55</v>
      </c>
      <c r="Q9" s="77">
        <v>46</v>
      </c>
      <c r="R9" s="76">
        <v>60</v>
      </c>
    </row>
    <row r="10" spans="1:18">
      <c r="A10" s="32" t="s">
        <v>120</v>
      </c>
      <c r="B10" s="17" t="s">
        <v>142</v>
      </c>
      <c r="C10" s="15">
        <f t="shared" ca="1" si="1"/>
        <v>0</v>
      </c>
      <c r="D10" s="32"/>
      <c r="F10" s="12" t="s">
        <v>237</v>
      </c>
      <c r="G10" s="14">
        <f ca="1">IF(C12="○",VLOOKUP($G$7,保育単価１【幼稚園】!D:Z,4,FALSE),0)</f>
        <v>0</v>
      </c>
      <c r="H10" s="14" t="s">
        <v>79</v>
      </c>
      <c r="J10" s="3" t="s">
        <v>180</v>
      </c>
      <c r="K10" s="14">
        <f ca="1">IF(C19="",0,ROUNDDOWN(G22*C19,-1))</f>
        <v>0</v>
      </c>
      <c r="L10" s="14" t="s">
        <v>79</v>
      </c>
      <c r="M10" s="80" t="s">
        <v>230</v>
      </c>
      <c r="N10" s="9">
        <v>0</v>
      </c>
      <c r="O10" s="10" t="s">
        <v>56</v>
      </c>
      <c r="Q10" s="77">
        <v>61</v>
      </c>
      <c r="R10" s="76">
        <v>75</v>
      </c>
    </row>
    <row r="11" spans="1:18" ht="26.4">
      <c r="A11" s="32" t="s">
        <v>70</v>
      </c>
      <c r="B11" s="17" t="s">
        <v>143</v>
      </c>
      <c r="C11" s="15">
        <f t="shared" ca="1" si="1"/>
        <v>0</v>
      </c>
      <c r="D11" s="32" t="s">
        <v>71</v>
      </c>
      <c r="F11" s="12" t="s">
        <v>238</v>
      </c>
      <c r="G11" s="14">
        <f ca="1">IF(C12="○",VLOOKUP($G$7,保育単価１【幼稚園】!D:Z,5,FALSE),0)</f>
        <v>0</v>
      </c>
      <c r="H11" s="14" t="s">
        <v>79</v>
      </c>
      <c r="J11" s="3" t="s">
        <v>232</v>
      </c>
      <c r="K11" s="14" t="e">
        <f ca="1">ROUNDDOWN((G23+(G24*$C$8))/$C$7,-1)</f>
        <v>#DIV/0!</v>
      </c>
      <c r="L11" s="14" t="s">
        <v>79</v>
      </c>
      <c r="M11" s="79" t="s">
        <v>230</v>
      </c>
      <c r="Q11" s="77">
        <v>76</v>
      </c>
      <c r="R11" s="76">
        <v>90</v>
      </c>
    </row>
    <row r="12" spans="1:18">
      <c r="A12" s="12" t="s">
        <v>236</v>
      </c>
      <c r="B12" s="51" t="s">
        <v>144</v>
      </c>
      <c r="C12" s="15" t="str">
        <f t="shared" ca="1" si="1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181</v>
      </c>
      <c r="K12" s="14" t="e">
        <f ca="1">ROUNDDOWN((G25+(G26*$C$8))/$C$7,-1)</f>
        <v>#DIV/0!</v>
      </c>
      <c r="L12" s="14" t="s">
        <v>79</v>
      </c>
      <c r="M12" s="79" t="s">
        <v>230</v>
      </c>
      <c r="Q12" s="77">
        <v>91</v>
      </c>
      <c r="R12" s="76">
        <v>105</v>
      </c>
    </row>
    <row r="13" spans="1:18">
      <c r="A13" s="52" t="s">
        <v>129</v>
      </c>
      <c r="B13" s="51" t="s">
        <v>145</v>
      </c>
      <c r="C13" s="15" t="str">
        <f t="shared" ca="1" si="1"/>
        <v/>
      </c>
      <c r="D13" s="3"/>
      <c r="F13" s="52" t="s">
        <v>153</v>
      </c>
      <c r="G13" s="14">
        <f ca="1">IF(C13="○",VLOOKUP($G$7,保育単価１【幼稚園】!D:Z,7,FALSE),0)</f>
        <v>0</v>
      </c>
      <c r="H13" s="53" t="s">
        <v>79</v>
      </c>
      <c r="J13" s="28" t="s">
        <v>110</v>
      </c>
      <c r="K13" s="14" t="e">
        <f ca="1">ROUNDDOWN((G27+(G28*$C$8))/$C$7,-1)</f>
        <v>#DIV/0!</v>
      </c>
      <c r="L13" s="14" t="s">
        <v>79</v>
      </c>
      <c r="M13" s="79" t="s">
        <v>230</v>
      </c>
      <c r="Q13" s="77">
        <v>106</v>
      </c>
      <c r="R13" s="76">
        <v>120</v>
      </c>
    </row>
    <row r="14" spans="1:18">
      <c r="A14" s="3" t="s">
        <v>179</v>
      </c>
      <c r="B14" s="51" t="s">
        <v>217</v>
      </c>
      <c r="C14" s="15" t="str">
        <f t="shared" ca="1" si="1"/>
        <v/>
      </c>
      <c r="D14" s="3"/>
      <c r="F14" s="3" t="s">
        <v>177</v>
      </c>
      <c r="G14" s="14">
        <f ca="1">IF(C14="○",VLOOKUP($G$7,保育単価１【幼稚園】!D:Z,8,FALSE),0)</f>
        <v>0</v>
      </c>
      <c r="H14" s="53" t="s">
        <v>79</v>
      </c>
      <c r="J14" s="30" t="s">
        <v>182</v>
      </c>
      <c r="K14" s="14" t="e">
        <f ca="1">ROUNDDOWN((G29+(G30*$C$8))/$C$7,-1)</f>
        <v>#DIV/0!</v>
      </c>
      <c r="L14" s="53" t="s">
        <v>79</v>
      </c>
      <c r="M14" s="79" t="s">
        <v>230</v>
      </c>
      <c r="Q14" s="77">
        <v>121</v>
      </c>
      <c r="R14" s="76">
        <v>135</v>
      </c>
    </row>
    <row r="15" spans="1:18">
      <c r="A15" s="3" t="s">
        <v>218</v>
      </c>
      <c r="B15" s="51" t="s">
        <v>146</v>
      </c>
      <c r="C15" s="15" t="str">
        <f t="shared" ca="1" si="1"/>
        <v/>
      </c>
      <c r="D15" s="3" t="s">
        <v>219</v>
      </c>
      <c r="F15" s="3" t="s">
        <v>178</v>
      </c>
      <c r="G15" s="14">
        <f ca="1">IF(C14="○",VLOOKUP($G$7,保育単価１【幼稚園】!D:Z,9,FALSE),0)</f>
        <v>0</v>
      </c>
      <c r="H15" s="53" t="s">
        <v>79</v>
      </c>
      <c r="J15" s="56" t="s">
        <v>183</v>
      </c>
      <c r="K15" s="14" t="e">
        <f ca="1">ROUNDDOWN((G31+(G32*$C$8))/$C$7,-1)</f>
        <v>#DIV/0!</v>
      </c>
      <c r="L15" s="53" t="s">
        <v>79</v>
      </c>
      <c r="M15" s="79" t="s">
        <v>230</v>
      </c>
      <c r="Q15" s="77">
        <v>136</v>
      </c>
      <c r="R15" s="76">
        <v>150</v>
      </c>
    </row>
    <row r="16" spans="1:18">
      <c r="A16" s="54" t="s">
        <v>131</v>
      </c>
      <c r="B16" s="51" t="s">
        <v>147</v>
      </c>
      <c r="C16" s="15" t="str">
        <f t="shared" ca="1" si="1"/>
        <v/>
      </c>
      <c r="D16" s="3"/>
      <c r="F16" s="54" t="s">
        <v>154</v>
      </c>
      <c r="G16" s="14">
        <f ca="1">IF(C16="○",VLOOKUP($G$7,保育単価１【幼稚園】!D:Z,10,FALSE),0)</f>
        <v>0</v>
      </c>
      <c r="H16" s="55" t="s">
        <v>79</v>
      </c>
      <c r="J16" s="56" t="s">
        <v>175</v>
      </c>
      <c r="K16" s="14" t="e">
        <f ca="1">ROUNDDOWN((G33*C9+G34*C10)/$C$7,-1)</f>
        <v>#DIV/0!</v>
      </c>
      <c r="L16" s="53" t="s">
        <v>79</v>
      </c>
      <c r="M16" s="79" t="s">
        <v>230</v>
      </c>
      <c r="Q16" s="77">
        <v>151</v>
      </c>
      <c r="R16" s="76">
        <v>180</v>
      </c>
    </row>
    <row r="17" spans="1:18">
      <c r="A17" s="34" t="s">
        <v>132</v>
      </c>
      <c r="B17" s="51" t="s">
        <v>222</v>
      </c>
      <c r="C17" s="15" t="str">
        <f t="shared" ref="C17:C19" ca="1" si="2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7" t="s">
        <v>184</v>
      </c>
      <c r="K17" s="26">
        <f ca="1">G35</f>
        <v>0</v>
      </c>
      <c r="L17" s="53" t="s">
        <v>79</v>
      </c>
      <c r="M17" s="79"/>
      <c r="Q17" s="77">
        <v>181</v>
      </c>
      <c r="R17" s="76">
        <v>210</v>
      </c>
    </row>
    <row r="18" spans="1:18">
      <c r="A18" s="34" t="s">
        <v>221</v>
      </c>
      <c r="B18" s="51" t="s">
        <v>223</v>
      </c>
      <c r="C18" s="15" t="str">
        <f t="shared" ca="1" si="2"/>
        <v/>
      </c>
      <c r="D18" s="3" t="s">
        <v>220</v>
      </c>
      <c r="F18" s="34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7" t="s">
        <v>111</v>
      </c>
      <c r="K18" s="14" t="e">
        <f ca="1">ROUNDDOWN((G36+(G37*$C$8))/$C$7,-1)</f>
        <v>#DIV/0!</v>
      </c>
      <c r="L18" s="14" t="s">
        <v>79</v>
      </c>
      <c r="M18" s="79" t="s">
        <v>230</v>
      </c>
      <c r="Q18" s="77">
        <v>211</v>
      </c>
      <c r="R18" s="76">
        <v>240</v>
      </c>
    </row>
    <row r="19" spans="1:18">
      <c r="A19" s="3" t="s">
        <v>180</v>
      </c>
      <c r="B19" s="51" t="s">
        <v>224</v>
      </c>
      <c r="C19" s="15" t="str">
        <f t="shared" ca="1" si="2"/>
        <v/>
      </c>
      <c r="D19" s="3" t="s">
        <v>220</v>
      </c>
      <c r="F19" s="34" t="s">
        <v>157</v>
      </c>
      <c r="G19" s="14">
        <f ca="1">IF(C17="施設内調理",VLOOKUP($G$7,保育単価１【幼稚園】!D:Z,13,FALSE),0)</f>
        <v>0</v>
      </c>
      <c r="H19" s="14" t="s">
        <v>79</v>
      </c>
      <c r="Q19" s="77">
        <v>241</v>
      </c>
      <c r="R19" s="76">
        <v>270</v>
      </c>
    </row>
    <row r="20" spans="1:18">
      <c r="A20" s="3" t="s">
        <v>232</v>
      </c>
      <c r="B20" s="51" t="s">
        <v>148</v>
      </c>
      <c r="C20" s="31" t="str">
        <f ca="1">INDIRECT(CONCATENATE(B$3,"!",B20))</f>
        <v/>
      </c>
      <c r="D20" s="3"/>
      <c r="F20" s="34" t="s">
        <v>158</v>
      </c>
      <c r="G20" s="14">
        <f ca="1">IF(C17="外部搬入",VLOOKUP($G$7,保育単価１【幼稚園】!D:Z,14,FALSE),0)</f>
        <v>0</v>
      </c>
      <c r="H20" s="14" t="s">
        <v>79</v>
      </c>
      <c r="Q20" s="77">
        <v>271</v>
      </c>
      <c r="R20" s="76">
        <v>300</v>
      </c>
    </row>
    <row r="21" spans="1:18">
      <c r="A21" s="1" t="s">
        <v>181</v>
      </c>
      <c r="B21" s="51" t="s">
        <v>149</v>
      </c>
      <c r="C21" s="31" t="str">
        <f ca="1">INDIRECT(CONCATENATE(B$3,"!",B21))</f>
        <v/>
      </c>
      <c r="D21" s="3"/>
      <c r="F21" s="34" t="s">
        <v>159</v>
      </c>
      <c r="G21" s="14">
        <f ca="1">IF(C17="外部搬入",VLOOKUP($G$7,保育単価１【幼稚園】!D:Z,15,FALSE),0)</f>
        <v>0</v>
      </c>
      <c r="H21" s="14" t="s">
        <v>79</v>
      </c>
      <c r="Q21" s="77">
        <v>301</v>
      </c>
      <c r="R21" s="76">
        <v>999</v>
      </c>
    </row>
    <row r="22" spans="1:18">
      <c r="A22" s="58" t="s">
        <v>110</v>
      </c>
      <c r="B22" s="59" t="s">
        <v>150</v>
      </c>
      <c r="C22" s="60" t="str">
        <f ca="1">INDIRECT(CONCATENATE(B$3,"!",B22))</f>
        <v/>
      </c>
      <c r="D22" s="61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30" t="s">
        <v>182</v>
      </c>
      <c r="B23" s="59" t="s">
        <v>225</v>
      </c>
      <c r="C23" s="60" t="str">
        <f t="shared" ref="C23:C27" ca="1" si="3">INDIRECT(CONCATENATE(B$3,"!",B23))</f>
        <v/>
      </c>
      <c r="D23" s="3"/>
      <c r="F23" s="3" t="s">
        <v>233</v>
      </c>
      <c r="G23" s="26">
        <f ca="1">IF(C20="○",保育単価2!C2,0)</f>
        <v>0</v>
      </c>
      <c r="H23" s="14" t="s">
        <v>79</v>
      </c>
      <c r="Q23"/>
    </row>
    <row r="24" spans="1:18">
      <c r="A24" s="30" t="s">
        <v>183</v>
      </c>
      <c r="B24" s="59" t="s">
        <v>226</v>
      </c>
      <c r="C24" s="60" t="str">
        <f t="shared" ca="1" si="3"/>
        <v/>
      </c>
      <c r="D24" s="3"/>
      <c r="F24" s="3" t="s">
        <v>234</v>
      </c>
      <c r="G24" s="26">
        <f ca="1">IF(C20="○",保育単価2!C3,0)</f>
        <v>0</v>
      </c>
      <c r="H24" s="14" t="s">
        <v>79</v>
      </c>
      <c r="Q24"/>
    </row>
    <row r="25" spans="1:18">
      <c r="A25" s="30" t="s">
        <v>175</v>
      </c>
      <c r="B25" s="59" t="s">
        <v>227</v>
      </c>
      <c r="C25" s="60">
        <f t="shared" ca="1" si="3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9" t="s">
        <v>228</v>
      </c>
      <c r="C26" s="60" t="str">
        <f t="shared" ca="1" si="3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51" t="s">
        <v>229</v>
      </c>
      <c r="C27" s="31" t="str">
        <f t="shared" ca="1" si="3"/>
        <v/>
      </c>
      <c r="D27" s="3"/>
      <c r="F27" s="28" t="s">
        <v>162</v>
      </c>
      <c r="G27" s="29">
        <f ca="1">IF(C22="A",保育単価2!C6,IF(C22="B",保育単価2!C8,0))</f>
        <v>0</v>
      </c>
      <c r="H27" s="14" t="s">
        <v>79</v>
      </c>
      <c r="Q27"/>
    </row>
    <row r="28" spans="1:18">
      <c r="F28" s="28" t="s">
        <v>167</v>
      </c>
      <c r="G28" s="29">
        <f ca="1">IF(C22="A",保育単価2!C7,IF(C22="B",保育単価2!C9,0))</f>
        <v>0</v>
      </c>
      <c r="H28" s="14" t="s">
        <v>79</v>
      </c>
      <c r="Q28"/>
    </row>
    <row r="29" spans="1:18">
      <c r="F29" s="30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F30" s="30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F31" s="30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F32" s="30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30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30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Q38"/>
    </row>
  </sheetData>
  <sheetProtection algorithmName="SHA-512" hashValue="ZCX2rpRXWxPk3TME/cjAVPXUIAllf5AF9GyWJFvrhU8suLW2epPoTFwFOUUfXEBGtr/AhH5quiwoOLKCu0YiZQ==" saltValue="wYROmInzK+OaVFqPHGfC8g==" spinCount="100000" sheet="1" objects="1" scenarios="1"/>
  <phoneticPr fontId="2"/>
  <conditionalFormatting sqref="Q5:Q21">
    <cfRule type="expression" dxfId="18" priority="1">
      <formula>Q5&lt;#REF!</formula>
    </cfRule>
    <cfRule type="expression" dxfId="17" priority="2">
      <formula>Q5&gt;#REF!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zoomScaleNormal="100" workbookViewId="0">
      <selection sqref="A1:XFD1048576"/>
    </sheetView>
  </sheetViews>
  <sheetFormatPr defaultColWidth="9.109375" defaultRowHeight="13.2"/>
  <cols>
    <col min="1" max="1" width="14" style="5" customWidth="1"/>
    <col min="2" max="2" width="12.109375" style="6" customWidth="1"/>
    <col min="3" max="3" width="14.88671875" style="7" customWidth="1"/>
    <col min="4" max="4" width="17.44140625" style="8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5.21875" style="36" customWidth="1"/>
    <col min="12" max="12" width="10.77734375" style="36" customWidth="1"/>
    <col min="13" max="13" width="14.44140625" style="35" bestFit="1" customWidth="1"/>
    <col min="14" max="16384" width="9.109375" style="5"/>
  </cols>
  <sheetData>
    <row r="1" spans="1:27" s="45" customFormat="1" ht="17.7" customHeight="1">
      <c r="A1" s="43" t="s">
        <v>207</v>
      </c>
      <c r="B1" s="44"/>
      <c r="D1" s="46">
        <v>1</v>
      </c>
      <c r="E1" s="45">
        <v>2</v>
      </c>
      <c r="F1" s="46">
        <v>3</v>
      </c>
      <c r="G1" s="45">
        <v>4</v>
      </c>
      <c r="H1" s="46">
        <v>5</v>
      </c>
      <c r="I1" s="45">
        <v>6</v>
      </c>
      <c r="J1" s="46">
        <v>7</v>
      </c>
      <c r="K1" s="45">
        <v>8</v>
      </c>
      <c r="L1" s="46">
        <v>9</v>
      </c>
      <c r="M1" s="45">
        <v>10</v>
      </c>
      <c r="N1" s="46">
        <v>11</v>
      </c>
      <c r="O1" s="45">
        <v>12</v>
      </c>
      <c r="P1" s="46">
        <v>13</v>
      </c>
      <c r="Q1" s="45">
        <v>14</v>
      </c>
      <c r="R1" s="46">
        <v>15</v>
      </c>
      <c r="S1" s="45">
        <v>16</v>
      </c>
      <c r="T1" s="46">
        <v>17</v>
      </c>
      <c r="U1" s="45">
        <v>18</v>
      </c>
      <c r="V1" s="46">
        <v>19</v>
      </c>
      <c r="W1" s="45">
        <v>20</v>
      </c>
      <c r="X1" s="46">
        <v>21</v>
      </c>
      <c r="Y1" s="45">
        <v>22</v>
      </c>
      <c r="Z1" s="46">
        <v>23</v>
      </c>
      <c r="AA1" s="46"/>
    </row>
    <row r="2" spans="1:27" s="40" customFormat="1" ht="17.7" customHeight="1">
      <c r="A2" s="37" t="s">
        <v>64</v>
      </c>
      <c r="B2" s="38" t="s">
        <v>69</v>
      </c>
      <c r="C2" s="37" t="s">
        <v>52</v>
      </c>
      <c r="D2" s="37" t="s">
        <v>72</v>
      </c>
      <c r="E2" s="37" t="s">
        <v>20</v>
      </c>
      <c r="F2" s="39" t="s">
        <v>185</v>
      </c>
      <c r="G2" s="37" t="s">
        <v>186</v>
      </c>
      <c r="H2" s="39" t="s">
        <v>187</v>
      </c>
      <c r="I2" s="39" t="s">
        <v>188</v>
      </c>
      <c r="J2" s="41" t="s">
        <v>153</v>
      </c>
      <c r="K2" s="62" t="s">
        <v>176</v>
      </c>
      <c r="L2" s="63" t="s">
        <v>189</v>
      </c>
      <c r="M2" s="63" t="s">
        <v>190</v>
      </c>
      <c r="N2" s="63" t="s">
        <v>191</v>
      </c>
      <c r="O2" s="63" t="s">
        <v>192</v>
      </c>
      <c r="P2" s="63" t="s">
        <v>193</v>
      </c>
      <c r="Q2" s="63" t="s">
        <v>194</v>
      </c>
      <c r="R2" s="63" t="s">
        <v>195</v>
      </c>
      <c r="S2" s="63" t="s">
        <v>160</v>
      </c>
    </row>
    <row r="3" spans="1:27" s="73" customFormat="1" ht="10.199999999999999" customHeight="1">
      <c r="A3" s="64" t="s">
        <v>196</v>
      </c>
      <c r="B3" s="65">
        <v>1</v>
      </c>
      <c r="C3" s="66" t="s">
        <v>53</v>
      </c>
      <c r="D3" s="66" t="str">
        <f>CONCATENATE($A3,"-",$B3,"-",$C3)</f>
        <v>20/100-1-４歳以上児</v>
      </c>
      <c r="E3" s="67">
        <v>114950</v>
      </c>
      <c r="F3" s="67">
        <v>1130</v>
      </c>
      <c r="G3" s="68">
        <v>7750</v>
      </c>
      <c r="H3" s="69">
        <v>70</v>
      </c>
      <c r="I3" s="70">
        <v>5780</v>
      </c>
      <c r="J3" s="69">
        <v>50</v>
      </c>
      <c r="K3" s="68">
        <v>32030</v>
      </c>
      <c r="L3" s="68">
        <v>320</v>
      </c>
      <c r="M3" s="68">
        <v>3640</v>
      </c>
      <c r="N3" s="68">
        <v>30</v>
      </c>
      <c r="O3" s="71">
        <v>2730</v>
      </c>
      <c r="P3" s="71">
        <v>20</v>
      </c>
      <c r="Q3" s="71">
        <v>480</v>
      </c>
      <c r="R3" s="72">
        <v>4</v>
      </c>
      <c r="S3" s="71">
        <v>225</v>
      </c>
    </row>
    <row r="4" spans="1:27" s="73" customFormat="1" ht="10.199999999999999" customHeight="1">
      <c r="A4" s="64" t="s">
        <v>196</v>
      </c>
      <c r="B4" s="65">
        <v>1</v>
      </c>
      <c r="C4" s="66" t="s">
        <v>54</v>
      </c>
      <c r="D4" s="66" t="str">
        <f t="shared" ref="D4:D67" si="0">CONCATENATE($A4,"-",$B4,"-",$C4)</f>
        <v>20/100-1-３歳児</v>
      </c>
      <c r="E4" s="67">
        <v>122950</v>
      </c>
      <c r="F4" s="67">
        <v>1210</v>
      </c>
      <c r="G4" s="68">
        <v>7750</v>
      </c>
      <c r="H4" s="68">
        <v>70</v>
      </c>
      <c r="I4" s="68">
        <v>5780</v>
      </c>
      <c r="J4" s="68">
        <v>50</v>
      </c>
      <c r="K4" s="68">
        <v>32030</v>
      </c>
      <c r="L4" s="68">
        <v>320</v>
      </c>
      <c r="M4" s="68">
        <v>3640</v>
      </c>
      <c r="N4" s="68">
        <v>30</v>
      </c>
      <c r="O4" s="68">
        <v>2730</v>
      </c>
      <c r="P4" s="68">
        <v>20</v>
      </c>
      <c r="Q4" s="68">
        <v>480</v>
      </c>
      <c r="R4" s="74">
        <v>4</v>
      </c>
      <c r="S4" s="68">
        <v>225</v>
      </c>
    </row>
    <row r="5" spans="1:27" s="73" customFormat="1" ht="10.199999999999999" customHeight="1">
      <c r="A5" s="64" t="s">
        <v>196</v>
      </c>
      <c r="B5" s="65">
        <v>16</v>
      </c>
      <c r="C5" s="66" t="s">
        <v>53</v>
      </c>
      <c r="D5" s="66" t="str">
        <f t="shared" si="0"/>
        <v>20/100-16-４歳以上児</v>
      </c>
      <c r="E5" s="67">
        <v>70730</v>
      </c>
      <c r="F5" s="67">
        <v>680</v>
      </c>
      <c r="G5" s="68">
        <v>4650</v>
      </c>
      <c r="H5" s="69">
        <v>40</v>
      </c>
      <c r="I5" s="70">
        <v>3470</v>
      </c>
      <c r="J5" s="69">
        <v>30</v>
      </c>
      <c r="K5" s="68">
        <v>19220</v>
      </c>
      <c r="L5" s="68">
        <v>190</v>
      </c>
      <c r="M5" s="68">
        <v>2490</v>
      </c>
      <c r="N5" s="68">
        <v>20</v>
      </c>
      <c r="O5" s="71">
        <v>1630</v>
      </c>
      <c r="P5" s="71">
        <v>10</v>
      </c>
      <c r="Q5" s="71">
        <v>290</v>
      </c>
      <c r="R5" s="72">
        <v>2</v>
      </c>
      <c r="S5" s="71">
        <v>225</v>
      </c>
    </row>
    <row r="6" spans="1:27" s="73" customFormat="1" ht="10.199999999999999" customHeight="1">
      <c r="A6" s="64" t="s">
        <v>196</v>
      </c>
      <c r="B6" s="65">
        <v>16</v>
      </c>
      <c r="C6" s="66" t="s">
        <v>54</v>
      </c>
      <c r="D6" s="66" t="str">
        <f t="shared" si="0"/>
        <v>20/100-16-３歳児</v>
      </c>
      <c r="E6" s="67">
        <v>78730</v>
      </c>
      <c r="F6" s="67">
        <v>760</v>
      </c>
      <c r="G6" s="68">
        <v>4650</v>
      </c>
      <c r="H6" s="68">
        <v>40</v>
      </c>
      <c r="I6" s="68">
        <v>3470</v>
      </c>
      <c r="J6" s="68">
        <v>30</v>
      </c>
      <c r="K6" s="68">
        <v>19220</v>
      </c>
      <c r="L6" s="68">
        <v>190</v>
      </c>
      <c r="M6" s="68">
        <v>2490</v>
      </c>
      <c r="N6" s="68">
        <v>20</v>
      </c>
      <c r="O6" s="68">
        <v>1630</v>
      </c>
      <c r="P6" s="68">
        <v>10</v>
      </c>
      <c r="Q6" s="68">
        <v>290</v>
      </c>
      <c r="R6" s="74">
        <v>2</v>
      </c>
      <c r="S6" s="68">
        <v>225</v>
      </c>
    </row>
    <row r="7" spans="1:27" s="73" customFormat="1" ht="10.199999999999999" customHeight="1">
      <c r="A7" s="64" t="s">
        <v>196</v>
      </c>
      <c r="B7" s="65">
        <v>26</v>
      </c>
      <c r="C7" s="66" t="s">
        <v>53</v>
      </c>
      <c r="D7" s="66" t="str">
        <f t="shared" si="0"/>
        <v>20/100-26-４歳以上児</v>
      </c>
      <c r="E7" s="67">
        <v>51780</v>
      </c>
      <c r="F7" s="67">
        <v>490</v>
      </c>
      <c r="G7" s="68">
        <v>3320</v>
      </c>
      <c r="H7" s="69">
        <v>30</v>
      </c>
      <c r="I7" s="70">
        <v>2480</v>
      </c>
      <c r="J7" s="69">
        <v>20</v>
      </c>
      <c r="K7" s="68">
        <v>13720</v>
      </c>
      <c r="L7" s="68">
        <v>130</v>
      </c>
      <c r="M7" s="68">
        <v>2000</v>
      </c>
      <c r="N7" s="68">
        <v>20</v>
      </c>
      <c r="O7" s="71">
        <v>1170</v>
      </c>
      <c r="P7" s="71">
        <v>10</v>
      </c>
      <c r="Q7" s="71">
        <v>200</v>
      </c>
      <c r="R7" s="72">
        <v>2</v>
      </c>
      <c r="S7" s="71">
        <v>225</v>
      </c>
    </row>
    <row r="8" spans="1:27" s="73" customFormat="1" ht="10.199999999999999" customHeight="1">
      <c r="A8" s="64" t="s">
        <v>196</v>
      </c>
      <c r="B8" s="65">
        <v>26</v>
      </c>
      <c r="C8" s="66" t="s">
        <v>54</v>
      </c>
      <c r="D8" s="66" t="str">
        <f t="shared" si="0"/>
        <v>20/100-26-３歳児</v>
      </c>
      <c r="E8" s="67">
        <v>59780</v>
      </c>
      <c r="F8" s="67">
        <v>570</v>
      </c>
      <c r="G8" s="68">
        <v>3320</v>
      </c>
      <c r="H8" s="68">
        <v>30</v>
      </c>
      <c r="I8" s="68">
        <v>2480</v>
      </c>
      <c r="J8" s="68">
        <v>20</v>
      </c>
      <c r="K8" s="68">
        <v>13720</v>
      </c>
      <c r="L8" s="68">
        <v>130</v>
      </c>
      <c r="M8" s="68">
        <v>2000</v>
      </c>
      <c r="N8" s="68">
        <v>20</v>
      </c>
      <c r="O8" s="68">
        <v>1170</v>
      </c>
      <c r="P8" s="68">
        <v>10</v>
      </c>
      <c r="Q8" s="68">
        <v>200</v>
      </c>
      <c r="R8" s="74">
        <v>2</v>
      </c>
      <c r="S8" s="68">
        <v>225</v>
      </c>
    </row>
    <row r="9" spans="1:27" s="73" customFormat="1" ht="10.199999999999999" customHeight="1">
      <c r="A9" s="64" t="s">
        <v>196</v>
      </c>
      <c r="B9" s="65">
        <v>36</v>
      </c>
      <c r="C9" s="66" t="s">
        <v>53</v>
      </c>
      <c r="D9" s="66" t="str">
        <f t="shared" si="0"/>
        <v>20/100-36-４歳以上児</v>
      </c>
      <c r="E9" s="67">
        <v>51990</v>
      </c>
      <c r="F9" s="67">
        <v>500</v>
      </c>
      <c r="G9" s="68">
        <v>2580</v>
      </c>
      <c r="H9" s="69">
        <v>20</v>
      </c>
      <c r="I9" s="68"/>
      <c r="J9" s="68"/>
      <c r="K9" s="68">
        <v>10670</v>
      </c>
      <c r="L9" s="68">
        <v>100</v>
      </c>
      <c r="M9" s="68">
        <v>1730</v>
      </c>
      <c r="N9" s="68">
        <v>10</v>
      </c>
      <c r="O9" s="71">
        <v>910</v>
      </c>
      <c r="P9" s="71">
        <v>9</v>
      </c>
      <c r="Q9" s="71">
        <v>160</v>
      </c>
      <c r="R9" s="72">
        <v>1</v>
      </c>
      <c r="S9" s="71">
        <v>225</v>
      </c>
    </row>
    <row r="10" spans="1:27" s="73" customFormat="1" ht="10.199999999999999" customHeight="1">
      <c r="A10" s="64" t="s">
        <v>196</v>
      </c>
      <c r="B10" s="65">
        <v>36</v>
      </c>
      <c r="C10" s="66" t="s">
        <v>54</v>
      </c>
      <c r="D10" s="66" t="str">
        <f t="shared" si="0"/>
        <v>20/100-36-３歳児</v>
      </c>
      <c r="E10" s="67">
        <v>59990</v>
      </c>
      <c r="F10" s="67">
        <v>580</v>
      </c>
      <c r="G10" s="68">
        <v>2580</v>
      </c>
      <c r="H10" s="68">
        <v>20</v>
      </c>
      <c r="I10" s="68"/>
      <c r="J10" s="68"/>
      <c r="K10" s="68">
        <v>10670</v>
      </c>
      <c r="L10" s="68">
        <v>100</v>
      </c>
      <c r="M10" s="68">
        <v>1730</v>
      </c>
      <c r="N10" s="68">
        <v>10</v>
      </c>
      <c r="O10" s="68">
        <v>910</v>
      </c>
      <c r="P10" s="68">
        <v>9</v>
      </c>
      <c r="Q10" s="68">
        <v>160</v>
      </c>
      <c r="R10" s="74">
        <v>1</v>
      </c>
      <c r="S10" s="68">
        <v>225</v>
      </c>
    </row>
    <row r="11" spans="1:27" s="73" customFormat="1" ht="10.199999999999999" customHeight="1">
      <c r="A11" s="64" t="s">
        <v>196</v>
      </c>
      <c r="B11" s="65">
        <v>46</v>
      </c>
      <c r="C11" s="66" t="s">
        <v>53</v>
      </c>
      <c r="D11" s="66" t="str">
        <f t="shared" si="0"/>
        <v>20/100-46-４歳以上児</v>
      </c>
      <c r="E11" s="67">
        <v>48070</v>
      </c>
      <c r="F11" s="67">
        <v>460</v>
      </c>
      <c r="G11" s="68">
        <v>1930</v>
      </c>
      <c r="H11" s="69">
        <v>10</v>
      </c>
      <c r="I11" s="68"/>
      <c r="J11" s="68"/>
      <c r="K11" s="68">
        <v>8000</v>
      </c>
      <c r="L11" s="68">
        <v>80</v>
      </c>
      <c r="M11" s="68">
        <v>1300</v>
      </c>
      <c r="N11" s="68">
        <v>10</v>
      </c>
      <c r="O11" s="71">
        <v>680</v>
      </c>
      <c r="P11" s="71">
        <v>6</v>
      </c>
      <c r="Q11" s="71">
        <v>120</v>
      </c>
      <c r="R11" s="72">
        <v>1</v>
      </c>
      <c r="S11" s="71">
        <v>225</v>
      </c>
    </row>
    <row r="12" spans="1:27" s="73" customFormat="1" ht="10.199999999999999" customHeight="1">
      <c r="A12" s="64" t="s">
        <v>196</v>
      </c>
      <c r="B12" s="65">
        <v>46</v>
      </c>
      <c r="C12" s="66" t="s">
        <v>54</v>
      </c>
      <c r="D12" s="66" t="str">
        <f t="shared" si="0"/>
        <v>20/100-46-３歳児</v>
      </c>
      <c r="E12" s="67">
        <v>56070</v>
      </c>
      <c r="F12" s="67">
        <v>540</v>
      </c>
      <c r="G12" s="68">
        <v>1930</v>
      </c>
      <c r="H12" s="68">
        <v>10</v>
      </c>
      <c r="I12" s="68"/>
      <c r="J12" s="68"/>
      <c r="K12" s="68">
        <v>8000</v>
      </c>
      <c r="L12" s="68">
        <v>80</v>
      </c>
      <c r="M12" s="68">
        <v>1300</v>
      </c>
      <c r="N12" s="68">
        <v>10</v>
      </c>
      <c r="O12" s="68">
        <v>680</v>
      </c>
      <c r="P12" s="68">
        <v>6</v>
      </c>
      <c r="Q12" s="68">
        <v>120</v>
      </c>
      <c r="R12" s="74">
        <v>1</v>
      </c>
      <c r="S12" s="68">
        <v>225</v>
      </c>
    </row>
    <row r="13" spans="1:27" s="73" customFormat="1" ht="10.199999999999999" customHeight="1">
      <c r="A13" s="64" t="s">
        <v>196</v>
      </c>
      <c r="B13" s="65">
        <v>61</v>
      </c>
      <c r="C13" s="66" t="s">
        <v>53</v>
      </c>
      <c r="D13" s="66" t="str">
        <f t="shared" si="0"/>
        <v>20/100-61-４歳以上児</v>
      </c>
      <c r="E13" s="67">
        <v>42580</v>
      </c>
      <c r="F13" s="67">
        <v>400</v>
      </c>
      <c r="G13" s="68">
        <v>1550</v>
      </c>
      <c r="H13" s="69">
        <v>10</v>
      </c>
      <c r="I13" s="68"/>
      <c r="J13" s="68"/>
      <c r="K13" s="68">
        <v>6400</v>
      </c>
      <c r="L13" s="68">
        <v>60</v>
      </c>
      <c r="M13" s="68">
        <v>1040</v>
      </c>
      <c r="N13" s="68">
        <v>10</v>
      </c>
      <c r="O13" s="71">
        <v>570</v>
      </c>
      <c r="P13" s="71">
        <v>5</v>
      </c>
      <c r="Q13" s="71">
        <v>100</v>
      </c>
      <c r="R13" s="72">
        <v>1</v>
      </c>
      <c r="S13" s="71">
        <v>225</v>
      </c>
    </row>
    <row r="14" spans="1:27" s="73" customFormat="1" ht="10.199999999999999" customHeight="1">
      <c r="A14" s="64" t="s">
        <v>196</v>
      </c>
      <c r="B14" s="65">
        <v>61</v>
      </c>
      <c r="C14" s="66" t="s">
        <v>54</v>
      </c>
      <c r="D14" s="66" t="str">
        <f t="shared" si="0"/>
        <v>20/100-61-３歳児</v>
      </c>
      <c r="E14" s="67">
        <v>50580</v>
      </c>
      <c r="F14" s="67">
        <v>480</v>
      </c>
      <c r="G14" s="68">
        <v>1550</v>
      </c>
      <c r="H14" s="68">
        <v>10</v>
      </c>
      <c r="I14" s="68"/>
      <c r="J14" s="68"/>
      <c r="K14" s="68">
        <v>6400</v>
      </c>
      <c r="L14" s="68">
        <v>60</v>
      </c>
      <c r="M14" s="68">
        <v>1040</v>
      </c>
      <c r="N14" s="68">
        <v>10</v>
      </c>
      <c r="O14" s="68">
        <v>570</v>
      </c>
      <c r="P14" s="68">
        <v>5</v>
      </c>
      <c r="Q14" s="68">
        <v>100</v>
      </c>
      <c r="R14" s="74">
        <v>1</v>
      </c>
      <c r="S14" s="68">
        <v>225</v>
      </c>
    </row>
    <row r="15" spans="1:27" s="75" customFormat="1" ht="10.199999999999999" customHeight="1">
      <c r="A15" s="64" t="s">
        <v>196</v>
      </c>
      <c r="B15" s="65">
        <v>76</v>
      </c>
      <c r="C15" s="66" t="s">
        <v>53</v>
      </c>
      <c r="D15" s="66" t="str">
        <f t="shared" si="0"/>
        <v>20/100-76-４歳以上児</v>
      </c>
      <c r="E15" s="67">
        <v>38870</v>
      </c>
      <c r="F15" s="67">
        <v>370</v>
      </c>
      <c r="G15" s="68">
        <v>1290</v>
      </c>
      <c r="H15" s="69">
        <v>10</v>
      </c>
      <c r="I15" s="68"/>
      <c r="J15" s="68"/>
      <c r="K15" s="68">
        <v>5330</v>
      </c>
      <c r="L15" s="68">
        <v>50</v>
      </c>
      <c r="M15" s="68">
        <v>860</v>
      </c>
      <c r="N15" s="68">
        <v>8</v>
      </c>
      <c r="O15" s="71">
        <v>500</v>
      </c>
      <c r="P15" s="71">
        <v>5</v>
      </c>
      <c r="Q15" s="71">
        <v>80</v>
      </c>
      <c r="R15" s="72">
        <v>1</v>
      </c>
      <c r="S15" s="71">
        <v>225</v>
      </c>
    </row>
    <row r="16" spans="1:27" s="75" customFormat="1" ht="10.199999999999999" customHeight="1">
      <c r="A16" s="64" t="s">
        <v>196</v>
      </c>
      <c r="B16" s="65">
        <v>76</v>
      </c>
      <c r="C16" s="66" t="s">
        <v>54</v>
      </c>
      <c r="D16" s="66" t="str">
        <f t="shared" si="0"/>
        <v>20/100-76-３歳児</v>
      </c>
      <c r="E16" s="67">
        <v>46870</v>
      </c>
      <c r="F16" s="67">
        <v>450</v>
      </c>
      <c r="G16" s="68">
        <v>1290</v>
      </c>
      <c r="H16" s="68">
        <v>10</v>
      </c>
      <c r="I16" s="68"/>
      <c r="J16" s="68"/>
      <c r="K16" s="68">
        <v>5330</v>
      </c>
      <c r="L16" s="68">
        <v>50</v>
      </c>
      <c r="M16" s="68">
        <v>860</v>
      </c>
      <c r="N16" s="68">
        <v>8</v>
      </c>
      <c r="O16" s="68">
        <v>500</v>
      </c>
      <c r="P16" s="68">
        <v>5</v>
      </c>
      <c r="Q16" s="68">
        <v>80</v>
      </c>
      <c r="R16" s="74">
        <v>1</v>
      </c>
      <c r="S16" s="68">
        <v>225</v>
      </c>
    </row>
    <row r="17" spans="1:19" s="75" customFormat="1" ht="10.199999999999999" customHeight="1">
      <c r="A17" s="64" t="s">
        <v>196</v>
      </c>
      <c r="B17" s="65">
        <v>91</v>
      </c>
      <c r="C17" s="66" t="s">
        <v>53</v>
      </c>
      <c r="D17" s="66" t="str">
        <f t="shared" si="0"/>
        <v>20/100-91-４歳以上児</v>
      </c>
      <c r="E17" s="67">
        <v>36230</v>
      </c>
      <c r="F17" s="67">
        <v>340</v>
      </c>
      <c r="G17" s="68">
        <v>1100</v>
      </c>
      <c r="H17" s="69">
        <v>10</v>
      </c>
      <c r="I17" s="68"/>
      <c r="J17" s="68"/>
      <c r="K17" s="68">
        <v>4570</v>
      </c>
      <c r="L17" s="68">
        <v>40</v>
      </c>
      <c r="M17" s="68">
        <v>740</v>
      </c>
      <c r="N17" s="68">
        <v>7</v>
      </c>
      <c r="O17" s="71">
        <v>440</v>
      </c>
      <c r="P17" s="71">
        <v>4</v>
      </c>
      <c r="Q17" s="71">
        <v>80</v>
      </c>
      <c r="R17" s="72">
        <v>1</v>
      </c>
      <c r="S17" s="71">
        <v>225</v>
      </c>
    </row>
    <row r="18" spans="1:19" s="75" customFormat="1" ht="10.199999999999999" customHeight="1">
      <c r="A18" s="64" t="s">
        <v>196</v>
      </c>
      <c r="B18" s="65">
        <v>91</v>
      </c>
      <c r="C18" s="66" t="s">
        <v>54</v>
      </c>
      <c r="D18" s="66" t="str">
        <f t="shared" si="0"/>
        <v>20/100-91-３歳児</v>
      </c>
      <c r="E18" s="67">
        <v>44230</v>
      </c>
      <c r="F18" s="67">
        <v>420</v>
      </c>
      <c r="G18" s="68">
        <v>1100</v>
      </c>
      <c r="H18" s="68">
        <v>10</v>
      </c>
      <c r="I18" s="68"/>
      <c r="J18" s="68"/>
      <c r="K18" s="68">
        <v>4570</v>
      </c>
      <c r="L18" s="68">
        <v>40</v>
      </c>
      <c r="M18" s="68">
        <v>740</v>
      </c>
      <c r="N18" s="68">
        <v>7</v>
      </c>
      <c r="O18" s="68">
        <v>440</v>
      </c>
      <c r="P18" s="68">
        <v>4</v>
      </c>
      <c r="Q18" s="68">
        <v>80</v>
      </c>
      <c r="R18" s="74">
        <v>1</v>
      </c>
      <c r="S18" s="68">
        <v>225</v>
      </c>
    </row>
    <row r="19" spans="1:19" s="75" customFormat="1" ht="10.199999999999999" customHeight="1">
      <c r="A19" s="64" t="s">
        <v>196</v>
      </c>
      <c r="B19" s="65">
        <v>106</v>
      </c>
      <c r="C19" s="66" t="s">
        <v>53</v>
      </c>
      <c r="D19" s="66" t="str">
        <f t="shared" si="0"/>
        <v>20/100-106-４歳以上児</v>
      </c>
      <c r="E19" s="67">
        <v>34270</v>
      </c>
      <c r="F19" s="67">
        <v>320</v>
      </c>
      <c r="G19" s="68">
        <v>960</v>
      </c>
      <c r="H19" s="69">
        <v>9</v>
      </c>
      <c r="I19" s="68"/>
      <c r="J19" s="68"/>
      <c r="K19" s="68">
        <v>4000</v>
      </c>
      <c r="L19" s="68">
        <v>40</v>
      </c>
      <c r="M19" s="68">
        <v>650</v>
      </c>
      <c r="N19" s="68">
        <v>6</v>
      </c>
      <c r="O19" s="71">
        <v>410</v>
      </c>
      <c r="P19" s="71">
        <v>4</v>
      </c>
      <c r="Q19" s="71">
        <v>70</v>
      </c>
      <c r="R19" s="72">
        <v>1</v>
      </c>
      <c r="S19" s="71">
        <v>225</v>
      </c>
    </row>
    <row r="20" spans="1:19" s="75" customFormat="1" ht="10.199999999999999" customHeight="1">
      <c r="A20" s="64" t="s">
        <v>196</v>
      </c>
      <c r="B20" s="65">
        <v>106</v>
      </c>
      <c r="C20" s="66" t="s">
        <v>54</v>
      </c>
      <c r="D20" s="66" t="str">
        <f t="shared" si="0"/>
        <v>20/100-106-３歳児</v>
      </c>
      <c r="E20" s="67">
        <v>42270</v>
      </c>
      <c r="F20" s="67">
        <v>400</v>
      </c>
      <c r="G20" s="68">
        <v>960</v>
      </c>
      <c r="H20" s="68">
        <v>9</v>
      </c>
      <c r="I20" s="68"/>
      <c r="J20" s="68"/>
      <c r="K20" s="68">
        <v>4000</v>
      </c>
      <c r="L20" s="68">
        <v>40</v>
      </c>
      <c r="M20" s="68">
        <v>650</v>
      </c>
      <c r="N20" s="68">
        <v>6</v>
      </c>
      <c r="O20" s="68">
        <v>410</v>
      </c>
      <c r="P20" s="68">
        <v>4</v>
      </c>
      <c r="Q20" s="68">
        <v>70</v>
      </c>
      <c r="R20" s="74">
        <v>1</v>
      </c>
      <c r="S20" s="68">
        <v>225</v>
      </c>
    </row>
    <row r="21" spans="1:19" s="75" customFormat="1" ht="10.199999999999999" customHeight="1">
      <c r="A21" s="64" t="s">
        <v>196</v>
      </c>
      <c r="B21" s="65">
        <v>121</v>
      </c>
      <c r="C21" s="66" t="s">
        <v>53</v>
      </c>
      <c r="D21" s="66" t="str">
        <f t="shared" si="0"/>
        <v>20/100-121-４歳以上児</v>
      </c>
      <c r="E21" s="67">
        <v>32730</v>
      </c>
      <c r="F21" s="67">
        <v>300</v>
      </c>
      <c r="G21" s="68">
        <v>860</v>
      </c>
      <c r="H21" s="69">
        <v>8</v>
      </c>
      <c r="I21" s="70">
        <v>640</v>
      </c>
      <c r="J21" s="69">
        <v>6</v>
      </c>
      <c r="K21" s="68">
        <v>3550</v>
      </c>
      <c r="L21" s="68">
        <v>30</v>
      </c>
      <c r="M21" s="68">
        <v>570</v>
      </c>
      <c r="N21" s="68">
        <v>5</v>
      </c>
      <c r="O21" s="71">
        <v>370</v>
      </c>
      <c r="P21" s="71">
        <v>3</v>
      </c>
      <c r="Q21" s="71">
        <v>60</v>
      </c>
      <c r="R21" s="72">
        <v>1</v>
      </c>
      <c r="S21" s="71">
        <v>225</v>
      </c>
    </row>
    <row r="22" spans="1:19" s="75" customFormat="1" ht="10.199999999999999" customHeight="1">
      <c r="A22" s="64" t="s">
        <v>196</v>
      </c>
      <c r="B22" s="65">
        <v>121</v>
      </c>
      <c r="C22" s="66" t="s">
        <v>54</v>
      </c>
      <c r="D22" s="66" t="str">
        <f t="shared" si="0"/>
        <v>20/100-121-３歳児</v>
      </c>
      <c r="E22" s="67">
        <v>40730</v>
      </c>
      <c r="F22" s="67">
        <v>380</v>
      </c>
      <c r="G22" s="68">
        <v>860</v>
      </c>
      <c r="H22" s="68">
        <v>8</v>
      </c>
      <c r="I22" s="68">
        <v>640</v>
      </c>
      <c r="J22" s="68">
        <v>6</v>
      </c>
      <c r="K22" s="68">
        <v>3550</v>
      </c>
      <c r="L22" s="68">
        <v>30</v>
      </c>
      <c r="M22" s="68">
        <v>570</v>
      </c>
      <c r="N22" s="68">
        <v>5</v>
      </c>
      <c r="O22" s="68">
        <v>370</v>
      </c>
      <c r="P22" s="68">
        <v>3</v>
      </c>
      <c r="Q22" s="68">
        <v>60</v>
      </c>
      <c r="R22" s="74">
        <v>1</v>
      </c>
      <c r="S22" s="68">
        <v>225</v>
      </c>
    </row>
    <row r="23" spans="1:19" s="75" customFormat="1" ht="10.199999999999999" customHeight="1">
      <c r="A23" s="64" t="s">
        <v>196</v>
      </c>
      <c r="B23" s="65">
        <v>136</v>
      </c>
      <c r="C23" s="66" t="s">
        <v>53</v>
      </c>
      <c r="D23" s="66" t="str">
        <f t="shared" si="0"/>
        <v>20/100-136-４歳以上児</v>
      </c>
      <c r="E23" s="67">
        <v>31510</v>
      </c>
      <c r="F23" s="67">
        <v>290</v>
      </c>
      <c r="G23" s="68">
        <v>770</v>
      </c>
      <c r="H23" s="69">
        <v>7</v>
      </c>
      <c r="I23" s="70">
        <v>570</v>
      </c>
      <c r="J23" s="69">
        <v>5</v>
      </c>
      <c r="K23" s="68">
        <v>3200</v>
      </c>
      <c r="L23" s="68">
        <v>30</v>
      </c>
      <c r="M23" s="68">
        <v>520</v>
      </c>
      <c r="N23" s="68">
        <v>5</v>
      </c>
      <c r="O23" s="71">
        <v>350</v>
      </c>
      <c r="P23" s="71">
        <v>3</v>
      </c>
      <c r="Q23" s="71">
        <v>60</v>
      </c>
      <c r="R23" s="72">
        <v>1</v>
      </c>
      <c r="S23" s="71">
        <v>225</v>
      </c>
    </row>
    <row r="24" spans="1:19" s="75" customFormat="1" ht="10.199999999999999" customHeight="1">
      <c r="A24" s="64" t="s">
        <v>196</v>
      </c>
      <c r="B24" s="65">
        <v>136</v>
      </c>
      <c r="C24" s="66" t="s">
        <v>54</v>
      </c>
      <c r="D24" s="66" t="str">
        <f t="shared" si="0"/>
        <v>20/100-136-３歳児</v>
      </c>
      <c r="E24" s="67">
        <v>39510</v>
      </c>
      <c r="F24" s="67">
        <v>370</v>
      </c>
      <c r="G24" s="68">
        <v>770</v>
      </c>
      <c r="H24" s="68">
        <v>7</v>
      </c>
      <c r="I24" s="68">
        <v>570</v>
      </c>
      <c r="J24" s="68">
        <v>5</v>
      </c>
      <c r="K24" s="68">
        <v>3200</v>
      </c>
      <c r="L24" s="68">
        <v>30</v>
      </c>
      <c r="M24" s="68">
        <v>520</v>
      </c>
      <c r="N24" s="68">
        <v>5</v>
      </c>
      <c r="O24" s="68">
        <v>350</v>
      </c>
      <c r="P24" s="68">
        <v>3</v>
      </c>
      <c r="Q24" s="68">
        <v>60</v>
      </c>
      <c r="R24" s="74">
        <v>1</v>
      </c>
      <c r="S24" s="68">
        <v>225</v>
      </c>
    </row>
    <row r="25" spans="1:19" s="75" customFormat="1" ht="10.199999999999999" customHeight="1">
      <c r="A25" s="64" t="s">
        <v>196</v>
      </c>
      <c r="B25" s="65">
        <v>151</v>
      </c>
      <c r="C25" s="66" t="s">
        <v>53</v>
      </c>
      <c r="D25" s="66" t="str">
        <f t="shared" si="0"/>
        <v>20/100-151-４歳以上児</v>
      </c>
      <c r="E25" s="67">
        <v>29670</v>
      </c>
      <c r="F25" s="67">
        <v>270</v>
      </c>
      <c r="G25" s="68">
        <v>640</v>
      </c>
      <c r="H25" s="69">
        <v>6</v>
      </c>
      <c r="I25" s="70">
        <v>480</v>
      </c>
      <c r="J25" s="69">
        <v>4</v>
      </c>
      <c r="K25" s="68">
        <v>2660</v>
      </c>
      <c r="L25" s="68">
        <v>20</v>
      </c>
      <c r="M25" s="68">
        <v>500</v>
      </c>
      <c r="N25" s="68">
        <v>5</v>
      </c>
      <c r="O25" s="71">
        <v>300</v>
      </c>
      <c r="P25" s="71">
        <v>3</v>
      </c>
      <c r="Q25" s="71">
        <v>50</v>
      </c>
      <c r="R25" s="72">
        <v>1</v>
      </c>
      <c r="S25" s="71">
        <v>225</v>
      </c>
    </row>
    <row r="26" spans="1:19" s="75" customFormat="1" ht="10.199999999999999" customHeight="1">
      <c r="A26" s="64" t="s">
        <v>196</v>
      </c>
      <c r="B26" s="65">
        <v>151</v>
      </c>
      <c r="C26" s="66" t="s">
        <v>54</v>
      </c>
      <c r="D26" s="66" t="str">
        <f t="shared" si="0"/>
        <v>20/100-151-３歳児</v>
      </c>
      <c r="E26" s="67">
        <v>37670</v>
      </c>
      <c r="F26" s="67">
        <v>350</v>
      </c>
      <c r="G26" s="68">
        <v>640</v>
      </c>
      <c r="H26" s="68">
        <v>6</v>
      </c>
      <c r="I26" s="68">
        <v>480</v>
      </c>
      <c r="J26" s="68">
        <v>4</v>
      </c>
      <c r="K26" s="68">
        <v>2660</v>
      </c>
      <c r="L26" s="68">
        <v>20</v>
      </c>
      <c r="M26" s="68">
        <v>500</v>
      </c>
      <c r="N26" s="68">
        <v>5</v>
      </c>
      <c r="O26" s="68">
        <v>300</v>
      </c>
      <c r="P26" s="68">
        <v>3</v>
      </c>
      <c r="Q26" s="68">
        <v>50</v>
      </c>
      <c r="R26" s="74">
        <v>1</v>
      </c>
      <c r="S26" s="68">
        <v>225</v>
      </c>
    </row>
    <row r="27" spans="1:19" s="75" customFormat="1" ht="10.199999999999999" customHeight="1">
      <c r="A27" s="64" t="s">
        <v>196</v>
      </c>
      <c r="B27" s="65">
        <v>181</v>
      </c>
      <c r="C27" s="66" t="s">
        <v>53</v>
      </c>
      <c r="D27" s="66" t="str">
        <f t="shared" si="0"/>
        <v>20/100-181-４歳以上児</v>
      </c>
      <c r="E27" s="67">
        <v>28340</v>
      </c>
      <c r="F27" s="67">
        <v>260</v>
      </c>
      <c r="G27" s="68">
        <v>550</v>
      </c>
      <c r="H27" s="69">
        <v>5</v>
      </c>
      <c r="I27" s="70">
        <v>410</v>
      </c>
      <c r="J27" s="69">
        <v>4</v>
      </c>
      <c r="K27" s="68">
        <v>2280</v>
      </c>
      <c r="L27" s="68">
        <v>20</v>
      </c>
      <c r="M27" s="68">
        <v>500</v>
      </c>
      <c r="N27" s="68">
        <v>5</v>
      </c>
      <c r="O27" s="71">
        <v>270</v>
      </c>
      <c r="P27" s="71">
        <v>2</v>
      </c>
      <c r="Q27" s="71">
        <v>40</v>
      </c>
      <c r="R27" s="72">
        <v>1</v>
      </c>
      <c r="S27" s="71">
        <v>225</v>
      </c>
    </row>
    <row r="28" spans="1:19" s="75" customFormat="1" ht="10.199999999999999" customHeight="1">
      <c r="A28" s="64" t="s">
        <v>196</v>
      </c>
      <c r="B28" s="65">
        <v>181</v>
      </c>
      <c r="C28" s="66" t="s">
        <v>54</v>
      </c>
      <c r="D28" s="66" t="str">
        <f t="shared" si="0"/>
        <v>20/100-181-３歳児</v>
      </c>
      <c r="E28" s="67">
        <v>36340</v>
      </c>
      <c r="F28" s="67">
        <v>340</v>
      </c>
      <c r="G28" s="68">
        <v>550</v>
      </c>
      <c r="H28" s="68">
        <v>5</v>
      </c>
      <c r="I28" s="68">
        <v>410</v>
      </c>
      <c r="J28" s="68">
        <v>4</v>
      </c>
      <c r="K28" s="68">
        <v>2280</v>
      </c>
      <c r="L28" s="68">
        <v>20</v>
      </c>
      <c r="M28" s="68">
        <v>500</v>
      </c>
      <c r="N28" s="68">
        <v>5</v>
      </c>
      <c r="O28" s="68">
        <v>270</v>
      </c>
      <c r="P28" s="68">
        <v>2</v>
      </c>
      <c r="Q28" s="68">
        <v>40</v>
      </c>
      <c r="R28" s="74">
        <v>1</v>
      </c>
      <c r="S28" s="68">
        <v>225</v>
      </c>
    </row>
    <row r="29" spans="1:19" s="75" customFormat="1" ht="10.199999999999999" customHeight="1">
      <c r="A29" s="64" t="s">
        <v>196</v>
      </c>
      <c r="B29" s="65">
        <v>211</v>
      </c>
      <c r="C29" s="66" t="s">
        <v>53</v>
      </c>
      <c r="D29" s="66" t="str">
        <f t="shared" si="0"/>
        <v>20/100-211-４歳以上児</v>
      </c>
      <c r="E29" s="67">
        <v>27360</v>
      </c>
      <c r="F29" s="67">
        <v>250</v>
      </c>
      <c r="G29" s="68">
        <v>480</v>
      </c>
      <c r="H29" s="69">
        <v>4</v>
      </c>
      <c r="I29" s="70">
        <v>360</v>
      </c>
      <c r="J29" s="69">
        <v>3</v>
      </c>
      <c r="K29" s="68">
        <v>2000</v>
      </c>
      <c r="L29" s="68">
        <v>20</v>
      </c>
      <c r="M29" s="68">
        <v>500</v>
      </c>
      <c r="N29" s="68">
        <v>5</v>
      </c>
      <c r="O29" s="71">
        <v>250</v>
      </c>
      <c r="P29" s="71">
        <v>2</v>
      </c>
      <c r="Q29" s="71">
        <v>40</v>
      </c>
      <c r="R29" s="72">
        <v>1</v>
      </c>
      <c r="S29" s="71">
        <v>225</v>
      </c>
    </row>
    <row r="30" spans="1:19" s="75" customFormat="1" ht="10.199999999999999" customHeight="1">
      <c r="A30" s="64" t="s">
        <v>196</v>
      </c>
      <c r="B30" s="65">
        <v>211</v>
      </c>
      <c r="C30" s="66" t="s">
        <v>54</v>
      </c>
      <c r="D30" s="66" t="str">
        <f t="shared" si="0"/>
        <v>20/100-211-３歳児</v>
      </c>
      <c r="E30" s="67">
        <v>35360</v>
      </c>
      <c r="F30" s="67">
        <v>330</v>
      </c>
      <c r="G30" s="68">
        <v>480</v>
      </c>
      <c r="H30" s="68">
        <v>4</v>
      </c>
      <c r="I30" s="68">
        <v>360</v>
      </c>
      <c r="J30" s="68">
        <v>3</v>
      </c>
      <c r="K30" s="68">
        <v>2000</v>
      </c>
      <c r="L30" s="68">
        <v>20</v>
      </c>
      <c r="M30" s="68">
        <v>500</v>
      </c>
      <c r="N30" s="68">
        <v>5</v>
      </c>
      <c r="O30" s="68">
        <v>250</v>
      </c>
      <c r="P30" s="68">
        <v>2</v>
      </c>
      <c r="Q30" s="68">
        <v>40</v>
      </c>
      <c r="R30" s="74">
        <v>1</v>
      </c>
      <c r="S30" s="68">
        <v>225</v>
      </c>
    </row>
    <row r="31" spans="1:19" s="75" customFormat="1" ht="10.199999999999999" customHeight="1">
      <c r="A31" s="64" t="s">
        <v>196</v>
      </c>
      <c r="B31" s="65">
        <v>241</v>
      </c>
      <c r="C31" s="66" t="s">
        <v>53</v>
      </c>
      <c r="D31" s="66" t="str">
        <f t="shared" si="0"/>
        <v>20/100-241-４歳以上児</v>
      </c>
      <c r="E31" s="67">
        <v>26590</v>
      </c>
      <c r="F31" s="67">
        <v>240</v>
      </c>
      <c r="G31" s="68">
        <v>430</v>
      </c>
      <c r="H31" s="69">
        <v>4</v>
      </c>
      <c r="I31" s="70">
        <v>320</v>
      </c>
      <c r="J31" s="69">
        <v>3</v>
      </c>
      <c r="K31" s="68">
        <v>1770</v>
      </c>
      <c r="L31" s="68">
        <v>10</v>
      </c>
      <c r="M31" s="68">
        <v>500</v>
      </c>
      <c r="N31" s="68">
        <v>5</v>
      </c>
      <c r="O31" s="71">
        <v>220</v>
      </c>
      <c r="P31" s="71">
        <v>2</v>
      </c>
      <c r="Q31" s="71">
        <v>40</v>
      </c>
      <c r="R31" s="72">
        <v>1</v>
      </c>
      <c r="S31" s="71">
        <v>225</v>
      </c>
    </row>
    <row r="32" spans="1:19" s="75" customFormat="1" ht="10.199999999999999" customHeight="1">
      <c r="A32" s="64" t="s">
        <v>196</v>
      </c>
      <c r="B32" s="65">
        <v>241</v>
      </c>
      <c r="C32" s="66" t="s">
        <v>54</v>
      </c>
      <c r="D32" s="66" t="str">
        <f t="shared" si="0"/>
        <v>20/100-241-３歳児</v>
      </c>
      <c r="E32" s="67">
        <v>34590</v>
      </c>
      <c r="F32" s="67">
        <v>320</v>
      </c>
      <c r="G32" s="68">
        <v>430</v>
      </c>
      <c r="H32" s="68">
        <v>4</v>
      </c>
      <c r="I32" s="68">
        <v>320</v>
      </c>
      <c r="J32" s="68">
        <v>3</v>
      </c>
      <c r="K32" s="68">
        <v>1770</v>
      </c>
      <c r="L32" s="68">
        <v>10</v>
      </c>
      <c r="M32" s="68">
        <v>500</v>
      </c>
      <c r="N32" s="68">
        <v>5</v>
      </c>
      <c r="O32" s="68">
        <v>220</v>
      </c>
      <c r="P32" s="68">
        <v>2</v>
      </c>
      <c r="Q32" s="68">
        <v>40</v>
      </c>
      <c r="R32" s="74">
        <v>1</v>
      </c>
      <c r="S32" s="68">
        <v>225</v>
      </c>
    </row>
    <row r="33" spans="1:19" s="75" customFormat="1" ht="10.199999999999999" customHeight="1">
      <c r="A33" s="64" t="s">
        <v>196</v>
      </c>
      <c r="B33" s="65">
        <v>271</v>
      </c>
      <c r="C33" s="66" t="s">
        <v>53</v>
      </c>
      <c r="D33" s="66" t="str">
        <f t="shared" si="0"/>
        <v>20/100-271-４歳以上児</v>
      </c>
      <c r="E33" s="67">
        <v>25980</v>
      </c>
      <c r="F33" s="67">
        <v>240</v>
      </c>
      <c r="G33" s="68">
        <v>380</v>
      </c>
      <c r="H33" s="69">
        <v>3</v>
      </c>
      <c r="I33" s="70">
        <v>280</v>
      </c>
      <c r="J33" s="69">
        <v>2</v>
      </c>
      <c r="K33" s="68">
        <v>1600</v>
      </c>
      <c r="L33" s="68">
        <v>10</v>
      </c>
      <c r="M33" s="68">
        <v>500</v>
      </c>
      <c r="N33" s="68">
        <v>5</v>
      </c>
      <c r="O33" s="71">
        <v>200</v>
      </c>
      <c r="P33" s="71">
        <v>2</v>
      </c>
      <c r="Q33" s="71">
        <v>30</v>
      </c>
      <c r="R33" s="72">
        <v>1</v>
      </c>
      <c r="S33" s="71">
        <v>225</v>
      </c>
    </row>
    <row r="34" spans="1:19" s="75" customFormat="1" ht="10.199999999999999" customHeight="1">
      <c r="A34" s="64" t="s">
        <v>196</v>
      </c>
      <c r="B34" s="65">
        <v>271</v>
      </c>
      <c r="C34" s="66" t="s">
        <v>54</v>
      </c>
      <c r="D34" s="66" t="str">
        <f t="shared" si="0"/>
        <v>20/100-271-３歳児</v>
      </c>
      <c r="E34" s="67">
        <v>33980</v>
      </c>
      <c r="F34" s="67">
        <v>320</v>
      </c>
      <c r="G34" s="68">
        <v>380</v>
      </c>
      <c r="H34" s="68">
        <v>3</v>
      </c>
      <c r="I34" s="68">
        <v>280</v>
      </c>
      <c r="J34" s="68">
        <v>2</v>
      </c>
      <c r="K34" s="68">
        <v>1600</v>
      </c>
      <c r="L34" s="68">
        <v>10</v>
      </c>
      <c r="M34" s="68">
        <v>500</v>
      </c>
      <c r="N34" s="68">
        <v>5</v>
      </c>
      <c r="O34" s="68">
        <v>200</v>
      </c>
      <c r="P34" s="68">
        <v>2</v>
      </c>
      <c r="Q34" s="68">
        <v>30</v>
      </c>
      <c r="R34" s="74">
        <v>1</v>
      </c>
      <c r="S34" s="68">
        <v>225</v>
      </c>
    </row>
    <row r="35" spans="1:19" s="75" customFormat="1" ht="10.199999999999999" customHeight="1">
      <c r="A35" s="64" t="s">
        <v>196</v>
      </c>
      <c r="B35" s="65">
        <v>301</v>
      </c>
      <c r="C35" s="66" t="s">
        <v>53</v>
      </c>
      <c r="D35" s="66" t="str">
        <f t="shared" si="0"/>
        <v>20/100-301-４歳以上児</v>
      </c>
      <c r="E35" s="67">
        <v>24030</v>
      </c>
      <c r="F35" s="67">
        <v>220</v>
      </c>
      <c r="G35" s="68">
        <v>350</v>
      </c>
      <c r="H35" s="69">
        <v>3</v>
      </c>
      <c r="I35" s="70">
        <v>260</v>
      </c>
      <c r="J35" s="69">
        <v>2</v>
      </c>
      <c r="K35" s="68">
        <v>1450</v>
      </c>
      <c r="L35" s="68">
        <v>10</v>
      </c>
      <c r="M35" s="68">
        <v>500</v>
      </c>
      <c r="N35" s="68">
        <v>5</v>
      </c>
      <c r="O35" s="71">
        <v>180</v>
      </c>
      <c r="P35" s="71">
        <v>1</v>
      </c>
      <c r="Q35" s="71">
        <v>30</v>
      </c>
      <c r="R35" s="72">
        <v>1</v>
      </c>
      <c r="S35" s="71">
        <v>225</v>
      </c>
    </row>
    <row r="36" spans="1:19" s="75" customFormat="1" ht="10.199999999999999" customHeight="1">
      <c r="A36" s="64" t="s">
        <v>196</v>
      </c>
      <c r="B36" s="65">
        <v>301</v>
      </c>
      <c r="C36" s="66" t="s">
        <v>54</v>
      </c>
      <c r="D36" s="66" t="str">
        <f t="shared" si="0"/>
        <v>20/100-301-３歳児</v>
      </c>
      <c r="E36" s="67">
        <v>32030</v>
      </c>
      <c r="F36" s="67">
        <v>300</v>
      </c>
      <c r="G36" s="68">
        <v>350</v>
      </c>
      <c r="H36" s="68">
        <v>3</v>
      </c>
      <c r="I36" s="68">
        <v>260</v>
      </c>
      <c r="J36" s="68">
        <v>2</v>
      </c>
      <c r="K36" s="68">
        <v>1450</v>
      </c>
      <c r="L36" s="68">
        <v>10</v>
      </c>
      <c r="M36" s="68">
        <v>500</v>
      </c>
      <c r="N36" s="68">
        <v>5</v>
      </c>
      <c r="O36" s="68">
        <v>180</v>
      </c>
      <c r="P36" s="68">
        <v>1</v>
      </c>
      <c r="Q36" s="68">
        <v>30</v>
      </c>
      <c r="R36" s="74">
        <v>1</v>
      </c>
      <c r="S36" s="68">
        <v>225</v>
      </c>
    </row>
    <row r="37" spans="1:19" s="73" customFormat="1" ht="10.199999999999999" customHeight="1">
      <c r="A37" s="64" t="s">
        <v>197</v>
      </c>
      <c r="B37" s="65">
        <v>1</v>
      </c>
      <c r="C37" s="66" t="s">
        <v>53</v>
      </c>
      <c r="D37" s="66" t="str">
        <f t="shared" si="0"/>
        <v>16/100-1-４歳以上児</v>
      </c>
      <c r="E37" s="67">
        <v>111590</v>
      </c>
      <c r="F37" s="67">
        <v>1090</v>
      </c>
      <c r="G37" s="68">
        <v>7470</v>
      </c>
      <c r="H37" s="69">
        <v>70</v>
      </c>
      <c r="I37" s="70">
        <v>5780</v>
      </c>
      <c r="J37" s="68">
        <v>50</v>
      </c>
      <c r="K37" s="68">
        <v>31050</v>
      </c>
      <c r="L37" s="68">
        <v>310</v>
      </c>
      <c r="M37" s="68">
        <v>3640</v>
      </c>
      <c r="N37" s="68">
        <v>30</v>
      </c>
      <c r="O37" s="71">
        <v>2730</v>
      </c>
      <c r="P37" s="71">
        <v>20</v>
      </c>
      <c r="Q37" s="71">
        <v>480</v>
      </c>
      <c r="R37" s="72">
        <v>4</v>
      </c>
      <c r="S37" s="71">
        <v>225</v>
      </c>
    </row>
    <row r="38" spans="1:19" s="73" customFormat="1" ht="10.199999999999999" customHeight="1">
      <c r="A38" s="64" t="s">
        <v>197</v>
      </c>
      <c r="B38" s="65">
        <v>1</v>
      </c>
      <c r="C38" s="66" t="s">
        <v>54</v>
      </c>
      <c r="D38" s="66" t="str">
        <f t="shared" si="0"/>
        <v>16/100-1-３歳児</v>
      </c>
      <c r="E38" s="67">
        <v>119350</v>
      </c>
      <c r="F38" s="67">
        <v>1170</v>
      </c>
      <c r="G38" s="68">
        <v>7470</v>
      </c>
      <c r="H38" s="68">
        <v>70</v>
      </c>
      <c r="I38" s="68">
        <v>5780</v>
      </c>
      <c r="J38" s="68">
        <v>50</v>
      </c>
      <c r="K38" s="68">
        <v>31050</v>
      </c>
      <c r="L38" s="68">
        <v>310</v>
      </c>
      <c r="M38" s="68">
        <v>3640</v>
      </c>
      <c r="N38" s="68">
        <v>30</v>
      </c>
      <c r="O38" s="68">
        <v>2730</v>
      </c>
      <c r="P38" s="68">
        <v>20</v>
      </c>
      <c r="Q38" s="68">
        <v>480</v>
      </c>
      <c r="R38" s="74">
        <v>4</v>
      </c>
      <c r="S38" s="68">
        <v>225</v>
      </c>
    </row>
    <row r="39" spans="1:19" s="73" customFormat="1" ht="10.199999999999999" customHeight="1">
      <c r="A39" s="64" t="s">
        <v>197</v>
      </c>
      <c r="B39" s="65">
        <v>16</v>
      </c>
      <c r="C39" s="66" t="s">
        <v>53</v>
      </c>
      <c r="D39" s="66" t="str">
        <f t="shared" si="0"/>
        <v>16/100-16-４歳以上児</v>
      </c>
      <c r="E39" s="67">
        <v>68720</v>
      </c>
      <c r="F39" s="67">
        <v>660</v>
      </c>
      <c r="G39" s="68">
        <v>4480</v>
      </c>
      <c r="H39" s="69">
        <v>40</v>
      </c>
      <c r="I39" s="70">
        <v>3470</v>
      </c>
      <c r="J39" s="68">
        <v>30</v>
      </c>
      <c r="K39" s="68">
        <v>18630</v>
      </c>
      <c r="L39" s="68">
        <v>180</v>
      </c>
      <c r="M39" s="68">
        <v>2490</v>
      </c>
      <c r="N39" s="68">
        <v>20</v>
      </c>
      <c r="O39" s="71">
        <v>1630</v>
      </c>
      <c r="P39" s="71">
        <v>10</v>
      </c>
      <c r="Q39" s="71">
        <v>290</v>
      </c>
      <c r="R39" s="72">
        <v>2</v>
      </c>
      <c r="S39" s="71">
        <v>225</v>
      </c>
    </row>
    <row r="40" spans="1:19" s="73" customFormat="1" ht="10.199999999999999" customHeight="1">
      <c r="A40" s="64" t="s">
        <v>197</v>
      </c>
      <c r="B40" s="65">
        <v>16</v>
      </c>
      <c r="C40" s="66" t="s">
        <v>54</v>
      </c>
      <c r="D40" s="66" t="str">
        <f t="shared" si="0"/>
        <v>16/100-16-３歳児</v>
      </c>
      <c r="E40" s="67">
        <v>76480</v>
      </c>
      <c r="F40" s="67">
        <v>740</v>
      </c>
      <c r="G40" s="68">
        <v>4480</v>
      </c>
      <c r="H40" s="68">
        <v>40</v>
      </c>
      <c r="I40" s="68">
        <v>3470</v>
      </c>
      <c r="J40" s="68">
        <v>30</v>
      </c>
      <c r="K40" s="68">
        <v>18630</v>
      </c>
      <c r="L40" s="68">
        <v>180</v>
      </c>
      <c r="M40" s="68">
        <v>2490</v>
      </c>
      <c r="N40" s="68">
        <v>20</v>
      </c>
      <c r="O40" s="68">
        <v>1630</v>
      </c>
      <c r="P40" s="68">
        <v>10</v>
      </c>
      <c r="Q40" s="68">
        <v>290</v>
      </c>
      <c r="R40" s="74">
        <v>2</v>
      </c>
      <c r="S40" s="68">
        <v>225</v>
      </c>
    </row>
    <row r="41" spans="1:19" s="73" customFormat="1" ht="10.199999999999999" customHeight="1">
      <c r="A41" s="64" t="s">
        <v>197</v>
      </c>
      <c r="B41" s="65">
        <v>26</v>
      </c>
      <c r="C41" s="66" t="s">
        <v>53</v>
      </c>
      <c r="D41" s="66" t="str">
        <f t="shared" si="0"/>
        <v>16/100-26-４歳以上児</v>
      </c>
      <c r="E41" s="67">
        <v>50340</v>
      </c>
      <c r="F41" s="67">
        <v>480</v>
      </c>
      <c r="G41" s="68">
        <v>3200</v>
      </c>
      <c r="H41" s="69">
        <v>30</v>
      </c>
      <c r="I41" s="70">
        <v>2480</v>
      </c>
      <c r="J41" s="68">
        <v>20</v>
      </c>
      <c r="K41" s="68">
        <v>13310</v>
      </c>
      <c r="L41" s="68">
        <v>130</v>
      </c>
      <c r="M41" s="68">
        <v>2000</v>
      </c>
      <c r="N41" s="68">
        <v>20</v>
      </c>
      <c r="O41" s="71">
        <v>1170</v>
      </c>
      <c r="P41" s="71">
        <v>10</v>
      </c>
      <c r="Q41" s="71">
        <v>200</v>
      </c>
      <c r="R41" s="72">
        <v>2</v>
      </c>
      <c r="S41" s="71">
        <v>225</v>
      </c>
    </row>
    <row r="42" spans="1:19" s="73" customFormat="1" ht="10.199999999999999" customHeight="1">
      <c r="A42" s="64" t="s">
        <v>197</v>
      </c>
      <c r="B42" s="65">
        <v>26</v>
      </c>
      <c r="C42" s="66" t="s">
        <v>54</v>
      </c>
      <c r="D42" s="66" t="str">
        <f t="shared" si="0"/>
        <v>16/100-26-３歳児</v>
      </c>
      <c r="E42" s="67">
        <v>58100</v>
      </c>
      <c r="F42" s="67">
        <v>560</v>
      </c>
      <c r="G42" s="68">
        <v>3200</v>
      </c>
      <c r="H42" s="68">
        <v>30</v>
      </c>
      <c r="I42" s="68">
        <v>2480</v>
      </c>
      <c r="J42" s="68">
        <v>20</v>
      </c>
      <c r="K42" s="68">
        <v>13310</v>
      </c>
      <c r="L42" s="68">
        <v>130</v>
      </c>
      <c r="M42" s="68">
        <v>2000</v>
      </c>
      <c r="N42" s="68">
        <v>20</v>
      </c>
      <c r="O42" s="68">
        <v>1170</v>
      </c>
      <c r="P42" s="68">
        <v>10</v>
      </c>
      <c r="Q42" s="68">
        <v>200</v>
      </c>
      <c r="R42" s="74">
        <v>2</v>
      </c>
      <c r="S42" s="68">
        <v>225</v>
      </c>
    </row>
    <row r="43" spans="1:19" s="73" customFormat="1" ht="10.199999999999999" customHeight="1">
      <c r="A43" s="64" t="s">
        <v>197</v>
      </c>
      <c r="B43" s="65">
        <v>36</v>
      </c>
      <c r="C43" s="66" t="s">
        <v>53</v>
      </c>
      <c r="D43" s="66" t="str">
        <f t="shared" si="0"/>
        <v>16/100-36-４歳以上児</v>
      </c>
      <c r="E43" s="67">
        <v>50550</v>
      </c>
      <c r="F43" s="67">
        <v>480</v>
      </c>
      <c r="G43" s="68">
        <v>2490</v>
      </c>
      <c r="H43" s="69">
        <v>20</v>
      </c>
      <c r="I43" s="70"/>
      <c r="J43" s="68"/>
      <c r="K43" s="68">
        <v>10350</v>
      </c>
      <c r="L43" s="68">
        <v>100</v>
      </c>
      <c r="M43" s="68">
        <v>1730</v>
      </c>
      <c r="N43" s="68">
        <v>10</v>
      </c>
      <c r="O43" s="71">
        <v>910</v>
      </c>
      <c r="P43" s="71">
        <v>9</v>
      </c>
      <c r="Q43" s="71">
        <v>160</v>
      </c>
      <c r="R43" s="72">
        <v>1</v>
      </c>
      <c r="S43" s="71">
        <v>225</v>
      </c>
    </row>
    <row r="44" spans="1:19" s="73" customFormat="1" ht="10.199999999999999" customHeight="1">
      <c r="A44" s="64" t="s">
        <v>197</v>
      </c>
      <c r="B44" s="65">
        <v>36</v>
      </c>
      <c r="C44" s="66" t="s">
        <v>54</v>
      </c>
      <c r="D44" s="66" t="str">
        <f t="shared" si="0"/>
        <v>16/100-36-３歳児</v>
      </c>
      <c r="E44" s="67">
        <v>58310</v>
      </c>
      <c r="F44" s="67">
        <v>560</v>
      </c>
      <c r="G44" s="68">
        <v>2490</v>
      </c>
      <c r="H44" s="68">
        <v>20</v>
      </c>
      <c r="I44" s="68"/>
      <c r="J44" s="68"/>
      <c r="K44" s="68">
        <v>10350</v>
      </c>
      <c r="L44" s="68">
        <v>100</v>
      </c>
      <c r="M44" s="68">
        <v>1730</v>
      </c>
      <c r="N44" s="68">
        <v>10</v>
      </c>
      <c r="O44" s="68">
        <v>910</v>
      </c>
      <c r="P44" s="68">
        <v>9</v>
      </c>
      <c r="Q44" s="68">
        <v>160</v>
      </c>
      <c r="R44" s="74">
        <v>1</v>
      </c>
      <c r="S44" s="68">
        <v>225</v>
      </c>
    </row>
    <row r="45" spans="1:19" s="73" customFormat="1" ht="10.199999999999999" customHeight="1">
      <c r="A45" s="64" t="s">
        <v>197</v>
      </c>
      <c r="B45" s="65">
        <v>46</v>
      </c>
      <c r="C45" s="66" t="s">
        <v>53</v>
      </c>
      <c r="D45" s="66" t="str">
        <f t="shared" si="0"/>
        <v>16/100-46-４歳以上児</v>
      </c>
      <c r="E45" s="67">
        <v>46750</v>
      </c>
      <c r="F45" s="67">
        <v>440</v>
      </c>
      <c r="G45" s="68">
        <v>1860</v>
      </c>
      <c r="H45" s="69">
        <v>10</v>
      </c>
      <c r="I45" s="70"/>
      <c r="J45" s="68"/>
      <c r="K45" s="68">
        <v>7760</v>
      </c>
      <c r="L45" s="68">
        <v>70</v>
      </c>
      <c r="M45" s="68">
        <v>1300</v>
      </c>
      <c r="N45" s="68">
        <v>10</v>
      </c>
      <c r="O45" s="71">
        <v>680</v>
      </c>
      <c r="P45" s="71">
        <v>6</v>
      </c>
      <c r="Q45" s="71">
        <v>120</v>
      </c>
      <c r="R45" s="72">
        <v>1</v>
      </c>
      <c r="S45" s="71">
        <v>225</v>
      </c>
    </row>
    <row r="46" spans="1:19" s="73" customFormat="1" ht="10.199999999999999" customHeight="1">
      <c r="A46" s="64" t="s">
        <v>197</v>
      </c>
      <c r="B46" s="65">
        <v>46</v>
      </c>
      <c r="C46" s="66" t="s">
        <v>54</v>
      </c>
      <c r="D46" s="66" t="str">
        <f t="shared" si="0"/>
        <v>16/100-46-３歳児</v>
      </c>
      <c r="E46" s="67">
        <v>54510</v>
      </c>
      <c r="F46" s="67">
        <v>520</v>
      </c>
      <c r="G46" s="68">
        <v>1860</v>
      </c>
      <c r="H46" s="68">
        <v>10</v>
      </c>
      <c r="I46" s="68"/>
      <c r="J46" s="68"/>
      <c r="K46" s="68">
        <v>7760</v>
      </c>
      <c r="L46" s="68">
        <v>70</v>
      </c>
      <c r="M46" s="68">
        <v>1300</v>
      </c>
      <c r="N46" s="68">
        <v>10</v>
      </c>
      <c r="O46" s="68">
        <v>680</v>
      </c>
      <c r="P46" s="68">
        <v>6</v>
      </c>
      <c r="Q46" s="68">
        <v>120</v>
      </c>
      <c r="R46" s="74">
        <v>1</v>
      </c>
      <c r="S46" s="68">
        <v>225</v>
      </c>
    </row>
    <row r="47" spans="1:19" s="73" customFormat="1" ht="10.199999999999999" customHeight="1">
      <c r="A47" s="64" t="s">
        <v>197</v>
      </c>
      <c r="B47" s="65">
        <v>61</v>
      </c>
      <c r="C47" s="66" t="s">
        <v>53</v>
      </c>
      <c r="D47" s="66" t="str">
        <f t="shared" si="0"/>
        <v>16/100-61-４歳以上児</v>
      </c>
      <c r="E47" s="67">
        <v>41420</v>
      </c>
      <c r="F47" s="67">
        <v>390</v>
      </c>
      <c r="G47" s="68">
        <v>1490</v>
      </c>
      <c r="H47" s="69">
        <v>10</v>
      </c>
      <c r="I47" s="70"/>
      <c r="J47" s="68"/>
      <c r="K47" s="68">
        <v>6210</v>
      </c>
      <c r="L47" s="68">
        <v>60</v>
      </c>
      <c r="M47" s="68">
        <v>1040</v>
      </c>
      <c r="N47" s="68">
        <v>10</v>
      </c>
      <c r="O47" s="71">
        <v>570</v>
      </c>
      <c r="P47" s="71">
        <v>5</v>
      </c>
      <c r="Q47" s="71">
        <v>100</v>
      </c>
      <c r="R47" s="72">
        <v>1</v>
      </c>
      <c r="S47" s="71">
        <v>225</v>
      </c>
    </row>
    <row r="48" spans="1:19" s="73" customFormat="1" ht="10.199999999999999" customHeight="1">
      <c r="A48" s="64" t="s">
        <v>197</v>
      </c>
      <c r="B48" s="65">
        <v>61</v>
      </c>
      <c r="C48" s="66" t="s">
        <v>54</v>
      </c>
      <c r="D48" s="66" t="str">
        <f t="shared" si="0"/>
        <v>16/100-61-３歳児</v>
      </c>
      <c r="E48" s="67">
        <v>49180</v>
      </c>
      <c r="F48" s="67">
        <v>470</v>
      </c>
      <c r="G48" s="68">
        <v>1490</v>
      </c>
      <c r="H48" s="68">
        <v>10</v>
      </c>
      <c r="I48" s="68"/>
      <c r="J48" s="68"/>
      <c r="K48" s="68">
        <v>6210</v>
      </c>
      <c r="L48" s="68">
        <v>60</v>
      </c>
      <c r="M48" s="68">
        <v>1040</v>
      </c>
      <c r="N48" s="68">
        <v>10</v>
      </c>
      <c r="O48" s="68">
        <v>570</v>
      </c>
      <c r="P48" s="68">
        <v>5</v>
      </c>
      <c r="Q48" s="68">
        <v>100</v>
      </c>
      <c r="R48" s="74">
        <v>1</v>
      </c>
      <c r="S48" s="68">
        <v>225</v>
      </c>
    </row>
    <row r="49" spans="1:19" s="75" customFormat="1" ht="10.199999999999999" customHeight="1">
      <c r="A49" s="64" t="s">
        <v>197</v>
      </c>
      <c r="B49" s="65">
        <v>76</v>
      </c>
      <c r="C49" s="66" t="s">
        <v>53</v>
      </c>
      <c r="D49" s="66" t="str">
        <f t="shared" si="0"/>
        <v>16/100-76-４歳以上児</v>
      </c>
      <c r="E49" s="67">
        <v>37830</v>
      </c>
      <c r="F49" s="67">
        <v>360</v>
      </c>
      <c r="G49" s="68">
        <v>1240</v>
      </c>
      <c r="H49" s="69">
        <v>10</v>
      </c>
      <c r="I49" s="70"/>
      <c r="J49" s="68"/>
      <c r="K49" s="68">
        <v>5170</v>
      </c>
      <c r="L49" s="68">
        <v>50</v>
      </c>
      <c r="M49" s="68">
        <v>860</v>
      </c>
      <c r="N49" s="68">
        <v>8</v>
      </c>
      <c r="O49" s="71">
        <v>500</v>
      </c>
      <c r="P49" s="71">
        <v>5</v>
      </c>
      <c r="Q49" s="71">
        <v>80</v>
      </c>
      <c r="R49" s="72">
        <v>1</v>
      </c>
      <c r="S49" s="71">
        <v>225</v>
      </c>
    </row>
    <row r="50" spans="1:19" s="75" customFormat="1" ht="10.199999999999999" customHeight="1">
      <c r="A50" s="64" t="s">
        <v>197</v>
      </c>
      <c r="B50" s="65">
        <v>76</v>
      </c>
      <c r="C50" s="66" t="s">
        <v>54</v>
      </c>
      <c r="D50" s="66" t="str">
        <f t="shared" si="0"/>
        <v>16/100-76-３歳児</v>
      </c>
      <c r="E50" s="67">
        <v>45590</v>
      </c>
      <c r="F50" s="67">
        <v>430</v>
      </c>
      <c r="G50" s="68">
        <v>1240</v>
      </c>
      <c r="H50" s="68">
        <v>10</v>
      </c>
      <c r="I50" s="68"/>
      <c r="J50" s="68"/>
      <c r="K50" s="68">
        <v>5170</v>
      </c>
      <c r="L50" s="68">
        <v>50</v>
      </c>
      <c r="M50" s="68">
        <v>860</v>
      </c>
      <c r="N50" s="68">
        <v>8</v>
      </c>
      <c r="O50" s="68">
        <v>500</v>
      </c>
      <c r="P50" s="68">
        <v>5</v>
      </c>
      <c r="Q50" s="68">
        <v>80</v>
      </c>
      <c r="R50" s="74">
        <v>1</v>
      </c>
      <c r="S50" s="68">
        <v>225</v>
      </c>
    </row>
    <row r="51" spans="1:19" s="75" customFormat="1" ht="10.199999999999999" customHeight="1">
      <c r="A51" s="64" t="s">
        <v>197</v>
      </c>
      <c r="B51" s="65">
        <v>91</v>
      </c>
      <c r="C51" s="66" t="s">
        <v>53</v>
      </c>
      <c r="D51" s="66" t="str">
        <f t="shared" si="0"/>
        <v>16/100-91-４歳以上児</v>
      </c>
      <c r="E51" s="67">
        <v>35260</v>
      </c>
      <c r="F51" s="67">
        <v>330</v>
      </c>
      <c r="G51" s="68">
        <v>1060</v>
      </c>
      <c r="H51" s="69">
        <v>10</v>
      </c>
      <c r="I51" s="70"/>
      <c r="J51" s="68"/>
      <c r="K51" s="68">
        <v>4430</v>
      </c>
      <c r="L51" s="68">
        <v>40</v>
      </c>
      <c r="M51" s="68">
        <v>740</v>
      </c>
      <c r="N51" s="68">
        <v>7</v>
      </c>
      <c r="O51" s="71">
        <v>440</v>
      </c>
      <c r="P51" s="71">
        <v>4</v>
      </c>
      <c r="Q51" s="71">
        <v>80</v>
      </c>
      <c r="R51" s="72">
        <v>1</v>
      </c>
      <c r="S51" s="71">
        <v>225</v>
      </c>
    </row>
    <row r="52" spans="1:19" s="75" customFormat="1" ht="10.199999999999999" customHeight="1">
      <c r="A52" s="64" t="s">
        <v>197</v>
      </c>
      <c r="B52" s="65">
        <v>91</v>
      </c>
      <c r="C52" s="66" t="s">
        <v>54</v>
      </c>
      <c r="D52" s="66" t="str">
        <f t="shared" si="0"/>
        <v>16/100-91-３歳児</v>
      </c>
      <c r="E52" s="67">
        <v>43020</v>
      </c>
      <c r="F52" s="67">
        <v>410</v>
      </c>
      <c r="G52" s="68">
        <v>1060</v>
      </c>
      <c r="H52" s="68">
        <v>10</v>
      </c>
      <c r="I52" s="68"/>
      <c r="J52" s="68"/>
      <c r="K52" s="68">
        <v>4430</v>
      </c>
      <c r="L52" s="68">
        <v>40</v>
      </c>
      <c r="M52" s="68">
        <v>740</v>
      </c>
      <c r="N52" s="68">
        <v>7</v>
      </c>
      <c r="O52" s="68">
        <v>440</v>
      </c>
      <c r="P52" s="68">
        <v>4</v>
      </c>
      <c r="Q52" s="68">
        <v>80</v>
      </c>
      <c r="R52" s="74">
        <v>1</v>
      </c>
      <c r="S52" s="68">
        <v>225</v>
      </c>
    </row>
    <row r="53" spans="1:19" s="75" customFormat="1" ht="10.199999999999999" customHeight="1">
      <c r="A53" s="64" t="s">
        <v>197</v>
      </c>
      <c r="B53" s="65">
        <v>106</v>
      </c>
      <c r="C53" s="66" t="s">
        <v>53</v>
      </c>
      <c r="D53" s="66" t="str">
        <f t="shared" si="0"/>
        <v>16/100-106-４歳以上児</v>
      </c>
      <c r="E53" s="67">
        <v>33360</v>
      </c>
      <c r="F53" s="67">
        <v>310</v>
      </c>
      <c r="G53" s="68">
        <v>930</v>
      </c>
      <c r="H53" s="69">
        <v>9</v>
      </c>
      <c r="I53" s="70"/>
      <c r="J53" s="68"/>
      <c r="K53" s="68">
        <v>3880</v>
      </c>
      <c r="L53" s="68">
        <v>30</v>
      </c>
      <c r="M53" s="68">
        <v>650</v>
      </c>
      <c r="N53" s="68">
        <v>6</v>
      </c>
      <c r="O53" s="71">
        <v>410</v>
      </c>
      <c r="P53" s="71">
        <v>4</v>
      </c>
      <c r="Q53" s="71">
        <v>70</v>
      </c>
      <c r="R53" s="72">
        <v>1</v>
      </c>
      <c r="S53" s="71">
        <v>225</v>
      </c>
    </row>
    <row r="54" spans="1:19" s="75" customFormat="1" ht="10.199999999999999" customHeight="1">
      <c r="A54" s="64" t="s">
        <v>197</v>
      </c>
      <c r="B54" s="65">
        <v>106</v>
      </c>
      <c r="C54" s="66" t="s">
        <v>54</v>
      </c>
      <c r="D54" s="66" t="str">
        <f t="shared" si="0"/>
        <v>16/100-106-３歳児</v>
      </c>
      <c r="E54" s="67">
        <v>41120</v>
      </c>
      <c r="F54" s="67">
        <v>390</v>
      </c>
      <c r="G54" s="68">
        <v>930</v>
      </c>
      <c r="H54" s="68">
        <v>9</v>
      </c>
      <c r="I54" s="68"/>
      <c r="J54" s="68"/>
      <c r="K54" s="68">
        <v>3880</v>
      </c>
      <c r="L54" s="68">
        <v>30</v>
      </c>
      <c r="M54" s="68">
        <v>650</v>
      </c>
      <c r="N54" s="68">
        <v>6</v>
      </c>
      <c r="O54" s="68">
        <v>410</v>
      </c>
      <c r="P54" s="68">
        <v>4</v>
      </c>
      <c r="Q54" s="68">
        <v>70</v>
      </c>
      <c r="R54" s="74">
        <v>1</v>
      </c>
      <c r="S54" s="68">
        <v>225</v>
      </c>
    </row>
    <row r="55" spans="1:19" s="75" customFormat="1" ht="10.199999999999999" customHeight="1">
      <c r="A55" s="64" t="s">
        <v>197</v>
      </c>
      <c r="B55" s="65">
        <v>121</v>
      </c>
      <c r="C55" s="66" t="s">
        <v>53</v>
      </c>
      <c r="D55" s="66" t="str">
        <f t="shared" si="0"/>
        <v>16/100-121-４歳以上児</v>
      </c>
      <c r="E55" s="67">
        <v>31870</v>
      </c>
      <c r="F55" s="67">
        <v>300</v>
      </c>
      <c r="G55" s="68">
        <v>830</v>
      </c>
      <c r="H55" s="69">
        <v>8</v>
      </c>
      <c r="I55" s="70">
        <v>640</v>
      </c>
      <c r="J55" s="68">
        <v>6</v>
      </c>
      <c r="K55" s="68">
        <v>3450</v>
      </c>
      <c r="L55" s="68">
        <v>30</v>
      </c>
      <c r="M55" s="68">
        <v>570</v>
      </c>
      <c r="N55" s="68">
        <v>5</v>
      </c>
      <c r="O55" s="71">
        <v>370</v>
      </c>
      <c r="P55" s="71">
        <v>3</v>
      </c>
      <c r="Q55" s="71">
        <v>60</v>
      </c>
      <c r="R55" s="72">
        <v>1</v>
      </c>
      <c r="S55" s="71">
        <v>225</v>
      </c>
    </row>
    <row r="56" spans="1:19" s="75" customFormat="1" ht="10.199999999999999" customHeight="1">
      <c r="A56" s="64" t="s">
        <v>197</v>
      </c>
      <c r="B56" s="65">
        <v>121</v>
      </c>
      <c r="C56" s="66" t="s">
        <v>54</v>
      </c>
      <c r="D56" s="66" t="str">
        <f t="shared" si="0"/>
        <v>16/100-121-３歳児</v>
      </c>
      <c r="E56" s="67">
        <v>39630</v>
      </c>
      <c r="F56" s="67">
        <v>370</v>
      </c>
      <c r="G56" s="68">
        <v>830</v>
      </c>
      <c r="H56" s="68">
        <v>8</v>
      </c>
      <c r="I56" s="68">
        <v>640</v>
      </c>
      <c r="J56" s="68">
        <v>6</v>
      </c>
      <c r="K56" s="68">
        <v>3450</v>
      </c>
      <c r="L56" s="68">
        <v>30</v>
      </c>
      <c r="M56" s="68">
        <v>570</v>
      </c>
      <c r="N56" s="68">
        <v>5</v>
      </c>
      <c r="O56" s="68">
        <v>370</v>
      </c>
      <c r="P56" s="68">
        <v>3</v>
      </c>
      <c r="Q56" s="68">
        <v>60</v>
      </c>
      <c r="R56" s="74">
        <v>1</v>
      </c>
      <c r="S56" s="68">
        <v>225</v>
      </c>
    </row>
    <row r="57" spans="1:19" s="75" customFormat="1" ht="10.199999999999999" customHeight="1">
      <c r="A57" s="64" t="s">
        <v>197</v>
      </c>
      <c r="B57" s="65">
        <v>136</v>
      </c>
      <c r="C57" s="66" t="s">
        <v>53</v>
      </c>
      <c r="D57" s="66" t="str">
        <f t="shared" si="0"/>
        <v>16/100-136-４歳以上児</v>
      </c>
      <c r="E57" s="67">
        <v>30690</v>
      </c>
      <c r="F57" s="67">
        <v>280</v>
      </c>
      <c r="G57" s="68">
        <v>740</v>
      </c>
      <c r="H57" s="69">
        <v>7</v>
      </c>
      <c r="I57" s="70">
        <v>570</v>
      </c>
      <c r="J57" s="68">
        <v>5</v>
      </c>
      <c r="K57" s="68">
        <v>3100</v>
      </c>
      <c r="L57" s="68">
        <v>30</v>
      </c>
      <c r="M57" s="68">
        <v>520</v>
      </c>
      <c r="N57" s="68">
        <v>5</v>
      </c>
      <c r="O57" s="71">
        <v>350</v>
      </c>
      <c r="P57" s="71">
        <v>3</v>
      </c>
      <c r="Q57" s="71">
        <v>60</v>
      </c>
      <c r="R57" s="72">
        <v>1</v>
      </c>
      <c r="S57" s="71">
        <v>225</v>
      </c>
    </row>
    <row r="58" spans="1:19" s="75" customFormat="1" ht="10.199999999999999" customHeight="1">
      <c r="A58" s="64" t="s">
        <v>197</v>
      </c>
      <c r="B58" s="65">
        <v>136</v>
      </c>
      <c r="C58" s="66" t="s">
        <v>54</v>
      </c>
      <c r="D58" s="66" t="str">
        <f t="shared" si="0"/>
        <v>16/100-136-３歳児</v>
      </c>
      <c r="E58" s="67">
        <v>38450</v>
      </c>
      <c r="F58" s="67">
        <v>360</v>
      </c>
      <c r="G58" s="68">
        <v>740</v>
      </c>
      <c r="H58" s="68">
        <v>7</v>
      </c>
      <c r="I58" s="68">
        <v>570</v>
      </c>
      <c r="J58" s="68">
        <v>5</v>
      </c>
      <c r="K58" s="68">
        <v>3100</v>
      </c>
      <c r="L58" s="68">
        <v>30</v>
      </c>
      <c r="M58" s="68">
        <v>520</v>
      </c>
      <c r="N58" s="68">
        <v>5</v>
      </c>
      <c r="O58" s="68">
        <v>350</v>
      </c>
      <c r="P58" s="68">
        <v>3</v>
      </c>
      <c r="Q58" s="68">
        <v>60</v>
      </c>
      <c r="R58" s="74">
        <v>1</v>
      </c>
      <c r="S58" s="68">
        <v>225</v>
      </c>
    </row>
    <row r="59" spans="1:19" s="75" customFormat="1" ht="10.199999999999999" customHeight="1">
      <c r="A59" s="64" t="s">
        <v>197</v>
      </c>
      <c r="B59" s="65">
        <v>151</v>
      </c>
      <c r="C59" s="66" t="s">
        <v>53</v>
      </c>
      <c r="D59" s="66" t="str">
        <f t="shared" si="0"/>
        <v>16/100-151-４歳以上児</v>
      </c>
      <c r="E59" s="67">
        <v>28900</v>
      </c>
      <c r="F59" s="67">
        <v>270</v>
      </c>
      <c r="G59" s="68">
        <v>620</v>
      </c>
      <c r="H59" s="69">
        <v>6</v>
      </c>
      <c r="I59" s="70">
        <v>480</v>
      </c>
      <c r="J59" s="68">
        <v>4</v>
      </c>
      <c r="K59" s="68">
        <v>2580</v>
      </c>
      <c r="L59" s="68">
        <v>20</v>
      </c>
      <c r="M59" s="68">
        <v>500</v>
      </c>
      <c r="N59" s="68">
        <v>5</v>
      </c>
      <c r="O59" s="71">
        <v>300</v>
      </c>
      <c r="P59" s="71">
        <v>3</v>
      </c>
      <c r="Q59" s="71">
        <v>50</v>
      </c>
      <c r="R59" s="72">
        <v>1</v>
      </c>
      <c r="S59" s="71">
        <v>225</v>
      </c>
    </row>
    <row r="60" spans="1:19" s="75" customFormat="1" ht="10.199999999999999" customHeight="1">
      <c r="A60" s="64" t="s">
        <v>197</v>
      </c>
      <c r="B60" s="65">
        <v>151</v>
      </c>
      <c r="C60" s="66" t="s">
        <v>54</v>
      </c>
      <c r="D60" s="66" t="str">
        <f t="shared" si="0"/>
        <v>16/100-151-３歳児</v>
      </c>
      <c r="E60" s="67">
        <v>36660</v>
      </c>
      <c r="F60" s="67">
        <v>340</v>
      </c>
      <c r="G60" s="68">
        <v>620</v>
      </c>
      <c r="H60" s="68">
        <v>6</v>
      </c>
      <c r="I60" s="68">
        <v>480</v>
      </c>
      <c r="J60" s="68">
        <v>4</v>
      </c>
      <c r="K60" s="68">
        <v>2580</v>
      </c>
      <c r="L60" s="68">
        <v>20</v>
      </c>
      <c r="M60" s="68">
        <v>500</v>
      </c>
      <c r="N60" s="68">
        <v>5</v>
      </c>
      <c r="O60" s="68">
        <v>300</v>
      </c>
      <c r="P60" s="68">
        <v>3</v>
      </c>
      <c r="Q60" s="68">
        <v>50</v>
      </c>
      <c r="R60" s="74">
        <v>1</v>
      </c>
      <c r="S60" s="68">
        <v>225</v>
      </c>
    </row>
    <row r="61" spans="1:19" s="75" customFormat="1" ht="10.199999999999999" customHeight="1">
      <c r="A61" s="64" t="s">
        <v>197</v>
      </c>
      <c r="B61" s="65">
        <v>181</v>
      </c>
      <c r="C61" s="66" t="s">
        <v>53</v>
      </c>
      <c r="D61" s="66" t="str">
        <f t="shared" si="0"/>
        <v>16/100-181-４歳以上児</v>
      </c>
      <c r="E61" s="67">
        <v>27610</v>
      </c>
      <c r="F61" s="67">
        <v>250</v>
      </c>
      <c r="G61" s="68">
        <v>530</v>
      </c>
      <c r="H61" s="69">
        <v>5</v>
      </c>
      <c r="I61" s="70">
        <v>410</v>
      </c>
      <c r="J61" s="68">
        <v>4</v>
      </c>
      <c r="K61" s="68">
        <v>2210</v>
      </c>
      <c r="L61" s="68">
        <v>20</v>
      </c>
      <c r="M61" s="68">
        <v>500</v>
      </c>
      <c r="N61" s="68">
        <v>5</v>
      </c>
      <c r="O61" s="71">
        <v>270</v>
      </c>
      <c r="P61" s="71">
        <v>2</v>
      </c>
      <c r="Q61" s="71">
        <v>40</v>
      </c>
      <c r="R61" s="72">
        <v>1</v>
      </c>
      <c r="S61" s="71">
        <v>225</v>
      </c>
    </row>
    <row r="62" spans="1:19" s="75" customFormat="1" ht="10.199999999999999" customHeight="1">
      <c r="A62" s="64" t="s">
        <v>197</v>
      </c>
      <c r="B62" s="65">
        <v>181</v>
      </c>
      <c r="C62" s="66" t="s">
        <v>54</v>
      </c>
      <c r="D62" s="66" t="str">
        <f t="shared" si="0"/>
        <v>16/100-181-３歳児</v>
      </c>
      <c r="E62" s="67">
        <v>35370</v>
      </c>
      <c r="F62" s="67">
        <v>330</v>
      </c>
      <c r="G62" s="68">
        <v>530</v>
      </c>
      <c r="H62" s="68">
        <v>5</v>
      </c>
      <c r="I62" s="68">
        <v>410</v>
      </c>
      <c r="J62" s="68">
        <v>4</v>
      </c>
      <c r="K62" s="68">
        <v>2210</v>
      </c>
      <c r="L62" s="68">
        <v>20</v>
      </c>
      <c r="M62" s="68">
        <v>500</v>
      </c>
      <c r="N62" s="68">
        <v>5</v>
      </c>
      <c r="O62" s="68">
        <v>270</v>
      </c>
      <c r="P62" s="68">
        <v>2</v>
      </c>
      <c r="Q62" s="68">
        <v>40</v>
      </c>
      <c r="R62" s="74">
        <v>1</v>
      </c>
      <c r="S62" s="68">
        <v>225</v>
      </c>
    </row>
    <row r="63" spans="1:19" s="75" customFormat="1" ht="10.199999999999999" customHeight="1">
      <c r="A63" s="64" t="s">
        <v>197</v>
      </c>
      <c r="B63" s="65">
        <v>211</v>
      </c>
      <c r="C63" s="66" t="s">
        <v>53</v>
      </c>
      <c r="D63" s="66" t="str">
        <f t="shared" si="0"/>
        <v>16/100-211-４歳以上児</v>
      </c>
      <c r="E63" s="67">
        <v>26660</v>
      </c>
      <c r="F63" s="67">
        <v>240</v>
      </c>
      <c r="G63" s="68">
        <v>460</v>
      </c>
      <c r="H63" s="69">
        <v>4</v>
      </c>
      <c r="I63" s="70">
        <v>360</v>
      </c>
      <c r="J63" s="68">
        <v>3</v>
      </c>
      <c r="K63" s="68">
        <v>1940</v>
      </c>
      <c r="L63" s="68">
        <v>10</v>
      </c>
      <c r="M63" s="68">
        <v>500</v>
      </c>
      <c r="N63" s="68">
        <v>5</v>
      </c>
      <c r="O63" s="71">
        <v>250</v>
      </c>
      <c r="P63" s="71">
        <v>2</v>
      </c>
      <c r="Q63" s="71">
        <v>40</v>
      </c>
      <c r="R63" s="72">
        <v>1</v>
      </c>
      <c r="S63" s="71">
        <v>225</v>
      </c>
    </row>
    <row r="64" spans="1:19" s="75" customFormat="1" ht="10.199999999999999" customHeight="1">
      <c r="A64" s="64" t="s">
        <v>197</v>
      </c>
      <c r="B64" s="65">
        <v>211</v>
      </c>
      <c r="C64" s="66" t="s">
        <v>54</v>
      </c>
      <c r="D64" s="66" t="str">
        <f t="shared" si="0"/>
        <v>16/100-211-３歳児</v>
      </c>
      <c r="E64" s="67">
        <v>34420</v>
      </c>
      <c r="F64" s="67">
        <v>320</v>
      </c>
      <c r="G64" s="68">
        <v>460</v>
      </c>
      <c r="H64" s="68">
        <v>4</v>
      </c>
      <c r="I64" s="68">
        <v>360</v>
      </c>
      <c r="J64" s="68">
        <v>3</v>
      </c>
      <c r="K64" s="68">
        <v>1940</v>
      </c>
      <c r="L64" s="68">
        <v>10</v>
      </c>
      <c r="M64" s="68">
        <v>500</v>
      </c>
      <c r="N64" s="68">
        <v>5</v>
      </c>
      <c r="O64" s="68">
        <v>250</v>
      </c>
      <c r="P64" s="68">
        <v>2</v>
      </c>
      <c r="Q64" s="68">
        <v>40</v>
      </c>
      <c r="R64" s="74">
        <v>1</v>
      </c>
      <c r="S64" s="68">
        <v>225</v>
      </c>
    </row>
    <row r="65" spans="1:19" s="75" customFormat="1" ht="10.199999999999999" customHeight="1">
      <c r="A65" s="64" t="s">
        <v>197</v>
      </c>
      <c r="B65" s="65">
        <v>241</v>
      </c>
      <c r="C65" s="66" t="s">
        <v>53</v>
      </c>
      <c r="D65" s="66" t="str">
        <f t="shared" si="0"/>
        <v>16/100-241-４歳以上児</v>
      </c>
      <c r="E65" s="67">
        <v>25920</v>
      </c>
      <c r="F65" s="67">
        <v>240</v>
      </c>
      <c r="G65" s="68">
        <v>410</v>
      </c>
      <c r="H65" s="69">
        <v>4</v>
      </c>
      <c r="I65" s="70">
        <v>320</v>
      </c>
      <c r="J65" s="68">
        <v>3</v>
      </c>
      <c r="K65" s="68">
        <v>1720</v>
      </c>
      <c r="L65" s="68">
        <v>10</v>
      </c>
      <c r="M65" s="68">
        <v>500</v>
      </c>
      <c r="N65" s="68">
        <v>5</v>
      </c>
      <c r="O65" s="71">
        <v>220</v>
      </c>
      <c r="P65" s="71">
        <v>2</v>
      </c>
      <c r="Q65" s="71">
        <v>40</v>
      </c>
      <c r="R65" s="72">
        <v>1</v>
      </c>
      <c r="S65" s="71">
        <v>225</v>
      </c>
    </row>
    <row r="66" spans="1:19" s="75" customFormat="1" ht="10.199999999999999" customHeight="1">
      <c r="A66" s="64" t="s">
        <v>197</v>
      </c>
      <c r="B66" s="65">
        <v>241</v>
      </c>
      <c r="C66" s="66" t="s">
        <v>54</v>
      </c>
      <c r="D66" s="66" t="str">
        <f t="shared" si="0"/>
        <v>16/100-241-３歳児</v>
      </c>
      <c r="E66" s="67">
        <v>33680</v>
      </c>
      <c r="F66" s="67">
        <v>310</v>
      </c>
      <c r="G66" s="68">
        <v>410</v>
      </c>
      <c r="H66" s="68">
        <v>4</v>
      </c>
      <c r="I66" s="68">
        <v>320</v>
      </c>
      <c r="J66" s="68">
        <v>3</v>
      </c>
      <c r="K66" s="68">
        <v>1720</v>
      </c>
      <c r="L66" s="68">
        <v>10</v>
      </c>
      <c r="M66" s="68">
        <v>500</v>
      </c>
      <c r="N66" s="68">
        <v>5</v>
      </c>
      <c r="O66" s="68">
        <v>220</v>
      </c>
      <c r="P66" s="68">
        <v>2</v>
      </c>
      <c r="Q66" s="68">
        <v>40</v>
      </c>
      <c r="R66" s="74">
        <v>1</v>
      </c>
      <c r="S66" s="68">
        <v>225</v>
      </c>
    </row>
    <row r="67" spans="1:19" s="75" customFormat="1" ht="10.199999999999999" customHeight="1">
      <c r="A67" s="64" t="s">
        <v>197</v>
      </c>
      <c r="B67" s="65">
        <v>271</v>
      </c>
      <c r="C67" s="66" t="s">
        <v>53</v>
      </c>
      <c r="D67" s="66" t="str">
        <f t="shared" si="0"/>
        <v>16/100-271-４歳以上児</v>
      </c>
      <c r="E67" s="67">
        <v>25330</v>
      </c>
      <c r="F67" s="67">
        <v>230</v>
      </c>
      <c r="G67" s="68">
        <v>370</v>
      </c>
      <c r="H67" s="69">
        <v>3</v>
      </c>
      <c r="I67" s="70">
        <v>280</v>
      </c>
      <c r="J67" s="68">
        <v>2</v>
      </c>
      <c r="K67" s="68">
        <v>1550</v>
      </c>
      <c r="L67" s="68">
        <v>10</v>
      </c>
      <c r="M67" s="68">
        <v>500</v>
      </c>
      <c r="N67" s="68">
        <v>5</v>
      </c>
      <c r="O67" s="71">
        <v>200</v>
      </c>
      <c r="P67" s="71">
        <v>2</v>
      </c>
      <c r="Q67" s="71">
        <v>30</v>
      </c>
      <c r="R67" s="72">
        <v>1</v>
      </c>
      <c r="S67" s="71">
        <v>225</v>
      </c>
    </row>
    <row r="68" spans="1:19" s="75" customFormat="1" ht="10.199999999999999" customHeight="1">
      <c r="A68" s="64" t="s">
        <v>197</v>
      </c>
      <c r="B68" s="65">
        <v>271</v>
      </c>
      <c r="C68" s="66" t="s">
        <v>54</v>
      </c>
      <c r="D68" s="66" t="str">
        <f t="shared" ref="D68:D131" si="1">CONCATENATE($A68,"-",$B68,"-",$C68)</f>
        <v>16/100-271-３歳児</v>
      </c>
      <c r="E68" s="67">
        <v>33090</v>
      </c>
      <c r="F68" s="67">
        <v>310</v>
      </c>
      <c r="G68" s="68">
        <v>370</v>
      </c>
      <c r="H68" s="68">
        <v>3</v>
      </c>
      <c r="I68" s="68">
        <v>280</v>
      </c>
      <c r="J68" s="68">
        <v>2</v>
      </c>
      <c r="K68" s="68">
        <v>1550</v>
      </c>
      <c r="L68" s="68">
        <v>10</v>
      </c>
      <c r="M68" s="68">
        <v>500</v>
      </c>
      <c r="N68" s="68">
        <v>5</v>
      </c>
      <c r="O68" s="68">
        <v>200</v>
      </c>
      <c r="P68" s="68">
        <v>2</v>
      </c>
      <c r="Q68" s="68">
        <v>30</v>
      </c>
      <c r="R68" s="74">
        <v>1</v>
      </c>
      <c r="S68" s="68">
        <v>225</v>
      </c>
    </row>
    <row r="69" spans="1:19" s="75" customFormat="1" ht="10.199999999999999" customHeight="1">
      <c r="A69" s="64" t="s">
        <v>197</v>
      </c>
      <c r="B69" s="65">
        <v>301</v>
      </c>
      <c r="C69" s="66" t="s">
        <v>53</v>
      </c>
      <c r="D69" s="66" t="str">
        <f t="shared" si="1"/>
        <v>16/100-301-４歳以上児</v>
      </c>
      <c r="E69" s="67">
        <v>23430</v>
      </c>
      <c r="F69" s="67">
        <v>210</v>
      </c>
      <c r="G69" s="68">
        <v>330</v>
      </c>
      <c r="H69" s="69">
        <v>3</v>
      </c>
      <c r="I69" s="70">
        <v>260</v>
      </c>
      <c r="J69" s="68">
        <v>2</v>
      </c>
      <c r="K69" s="68">
        <v>1410</v>
      </c>
      <c r="L69" s="68">
        <v>10</v>
      </c>
      <c r="M69" s="68">
        <v>500</v>
      </c>
      <c r="N69" s="68">
        <v>5</v>
      </c>
      <c r="O69" s="71">
        <v>180</v>
      </c>
      <c r="P69" s="71">
        <v>1</v>
      </c>
      <c r="Q69" s="71">
        <v>30</v>
      </c>
      <c r="R69" s="72">
        <v>1</v>
      </c>
      <c r="S69" s="71">
        <v>225</v>
      </c>
    </row>
    <row r="70" spans="1:19" s="75" customFormat="1" ht="10.199999999999999" customHeight="1">
      <c r="A70" s="64" t="s">
        <v>197</v>
      </c>
      <c r="B70" s="65">
        <v>301</v>
      </c>
      <c r="C70" s="66" t="s">
        <v>54</v>
      </c>
      <c r="D70" s="66" t="str">
        <f t="shared" si="1"/>
        <v>16/100-301-３歳児</v>
      </c>
      <c r="E70" s="67">
        <v>31190</v>
      </c>
      <c r="F70" s="67">
        <v>290</v>
      </c>
      <c r="G70" s="68">
        <v>330</v>
      </c>
      <c r="H70" s="68">
        <v>3</v>
      </c>
      <c r="I70" s="68">
        <v>260</v>
      </c>
      <c r="J70" s="68">
        <v>2</v>
      </c>
      <c r="K70" s="68">
        <v>1410</v>
      </c>
      <c r="L70" s="68">
        <v>10</v>
      </c>
      <c r="M70" s="68">
        <v>500</v>
      </c>
      <c r="N70" s="68">
        <v>5</v>
      </c>
      <c r="O70" s="68">
        <v>180</v>
      </c>
      <c r="P70" s="68">
        <v>1</v>
      </c>
      <c r="Q70" s="68">
        <v>30</v>
      </c>
      <c r="R70" s="74">
        <v>1</v>
      </c>
      <c r="S70" s="68">
        <v>225</v>
      </c>
    </row>
    <row r="71" spans="1:19" s="73" customFormat="1" ht="10.199999999999999" customHeight="1">
      <c r="A71" s="64" t="s">
        <v>198</v>
      </c>
      <c r="B71" s="65">
        <v>1</v>
      </c>
      <c r="C71" s="66" t="s">
        <v>53</v>
      </c>
      <c r="D71" s="66" t="str">
        <f t="shared" si="1"/>
        <v>15/100-1-４歳以上児</v>
      </c>
      <c r="E71" s="67">
        <v>110750</v>
      </c>
      <c r="F71" s="67">
        <v>1080</v>
      </c>
      <c r="G71" s="68">
        <v>7400</v>
      </c>
      <c r="H71" s="69">
        <v>70</v>
      </c>
      <c r="I71" s="70">
        <v>5780</v>
      </c>
      <c r="J71" s="68">
        <v>50</v>
      </c>
      <c r="K71" s="68">
        <v>30810</v>
      </c>
      <c r="L71" s="68">
        <v>300</v>
      </c>
      <c r="M71" s="68">
        <v>3640</v>
      </c>
      <c r="N71" s="68">
        <v>30</v>
      </c>
      <c r="O71" s="71">
        <v>2730</v>
      </c>
      <c r="P71" s="71">
        <v>20</v>
      </c>
      <c r="Q71" s="71">
        <v>480</v>
      </c>
      <c r="R71" s="72">
        <v>4</v>
      </c>
      <c r="S71" s="71">
        <v>225</v>
      </c>
    </row>
    <row r="72" spans="1:19" s="73" customFormat="1" ht="10.199999999999999" customHeight="1">
      <c r="A72" s="64" t="s">
        <v>198</v>
      </c>
      <c r="B72" s="65">
        <v>1</v>
      </c>
      <c r="C72" s="66" t="s">
        <v>54</v>
      </c>
      <c r="D72" s="66" t="str">
        <f t="shared" si="1"/>
        <v>15/100-1-３歳児</v>
      </c>
      <c r="E72" s="67">
        <v>118450</v>
      </c>
      <c r="F72" s="67">
        <v>1160</v>
      </c>
      <c r="G72" s="68">
        <v>7400</v>
      </c>
      <c r="H72" s="68">
        <v>70</v>
      </c>
      <c r="I72" s="68">
        <v>5780</v>
      </c>
      <c r="J72" s="68">
        <v>50</v>
      </c>
      <c r="K72" s="68">
        <v>30810</v>
      </c>
      <c r="L72" s="68">
        <v>300</v>
      </c>
      <c r="M72" s="68">
        <v>3640</v>
      </c>
      <c r="N72" s="68">
        <v>30</v>
      </c>
      <c r="O72" s="68">
        <v>2730</v>
      </c>
      <c r="P72" s="68">
        <v>20</v>
      </c>
      <c r="Q72" s="68">
        <v>480</v>
      </c>
      <c r="R72" s="74">
        <v>4</v>
      </c>
      <c r="S72" s="68">
        <v>225</v>
      </c>
    </row>
    <row r="73" spans="1:19" s="73" customFormat="1" ht="10.199999999999999" customHeight="1">
      <c r="A73" s="64" t="s">
        <v>198</v>
      </c>
      <c r="B73" s="65">
        <v>16</v>
      </c>
      <c r="C73" s="66" t="s">
        <v>53</v>
      </c>
      <c r="D73" s="66" t="str">
        <f t="shared" si="1"/>
        <v>15/100-16-４歳以上児</v>
      </c>
      <c r="E73" s="67">
        <v>68210</v>
      </c>
      <c r="F73" s="67">
        <v>660</v>
      </c>
      <c r="G73" s="68">
        <v>4440</v>
      </c>
      <c r="H73" s="69">
        <v>40</v>
      </c>
      <c r="I73" s="70">
        <v>3470</v>
      </c>
      <c r="J73" s="68">
        <v>30</v>
      </c>
      <c r="K73" s="68">
        <v>18480</v>
      </c>
      <c r="L73" s="68">
        <v>180</v>
      </c>
      <c r="M73" s="68">
        <v>2490</v>
      </c>
      <c r="N73" s="68">
        <v>20</v>
      </c>
      <c r="O73" s="71">
        <v>1630</v>
      </c>
      <c r="P73" s="71">
        <v>10</v>
      </c>
      <c r="Q73" s="71">
        <v>290</v>
      </c>
      <c r="R73" s="72">
        <v>2</v>
      </c>
      <c r="S73" s="71">
        <v>225</v>
      </c>
    </row>
    <row r="74" spans="1:19" s="73" customFormat="1" ht="10.199999999999999" customHeight="1">
      <c r="A74" s="64" t="s">
        <v>198</v>
      </c>
      <c r="B74" s="65">
        <v>16</v>
      </c>
      <c r="C74" s="66" t="s">
        <v>54</v>
      </c>
      <c r="D74" s="66" t="str">
        <f t="shared" si="1"/>
        <v>15/100-16-３歳児</v>
      </c>
      <c r="E74" s="67">
        <v>75910</v>
      </c>
      <c r="F74" s="67">
        <v>740</v>
      </c>
      <c r="G74" s="68">
        <v>4440</v>
      </c>
      <c r="H74" s="68">
        <v>40</v>
      </c>
      <c r="I74" s="68">
        <v>3470</v>
      </c>
      <c r="J74" s="68">
        <v>30</v>
      </c>
      <c r="K74" s="68">
        <v>18480</v>
      </c>
      <c r="L74" s="68">
        <v>180</v>
      </c>
      <c r="M74" s="68">
        <v>2490</v>
      </c>
      <c r="N74" s="68">
        <v>20</v>
      </c>
      <c r="O74" s="68">
        <v>1630</v>
      </c>
      <c r="P74" s="68">
        <v>10</v>
      </c>
      <c r="Q74" s="68">
        <v>290</v>
      </c>
      <c r="R74" s="74">
        <v>2</v>
      </c>
      <c r="S74" s="68">
        <v>225</v>
      </c>
    </row>
    <row r="75" spans="1:19" s="73" customFormat="1" ht="10.199999999999999" customHeight="1">
      <c r="A75" s="64" t="s">
        <v>198</v>
      </c>
      <c r="B75" s="65">
        <v>26</v>
      </c>
      <c r="C75" s="66" t="s">
        <v>53</v>
      </c>
      <c r="D75" s="66" t="str">
        <f t="shared" si="1"/>
        <v>15/100-26-４歳以上児</v>
      </c>
      <c r="E75" s="67">
        <v>49980</v>
      </c>
      <c r="F75" s="67">
        <v>480</v>
      </c>
      <c r="G75" s="68">
        <v>3170</v>
      </c>
      <c r="H75" s="69">
        <v>30</v>
      </c>
      <c r="I75" s="70">
        <v>2480</v>
      </c>
      <c r="J75" s="68">
        <v>20</v>
      </c>
      <c r="K75" s="68">
        <v>13200</v>
      </c>
      <c r="L75" s="68">
        <v>130</v>
      </c>
      <c r="M75" s="68">
        <v>2000</v>
      </c>
      <c r="N75" s="68">
        <v>20</v>
      </c>
      <c r="O75" s="71">
        <v>1170</v>
      </c>
      <c r="P75" s="71">
        <v>10</v>
      </c>
      <c r="Q75" s="71">
        <v>200</v>
      </c>
      <c r="R75" s="72">
        <v>2</v>
      </c>
      <c r="S75" s="71">
        <v>225</v>
      </c>
    </row>
    <row r="76" spans="1:19" s="73" customFormat="1" ht="10.199999999999999" customHeight="1">
      <c r="A76" s="64" t="s">
        <v>198</v>
      </c>
      <c r="B76" s="65">
        <v>26</v>
      </c>
      <c r="C76" s="66" t="s">
        <v>54</v>
      </c>
      <c r="D76" s="66" t="str">
        <f t="shared" si="1"/>
        <v>15/100-26-３歳児</v>
      </c>
      <c r="E76" s="67">
        <v>57680</v>
      </c>
      <c r="F76" s="67">
        <v>550</v>
      </c>
      <c r="G76" s="68">
        <v>3170</v>
      </c>
      <c r="H76" s="68">
        <v>30</v>
      </c>
      <c r="I76" s="68">
        <v>2480</v>
      </c>
      <c r="J76" s="68">
        <v>20</v>
      </c>
      <c r="K76" s="68">
        <v>13200</v>
      </c>
      <c r="L76" s="68">
        <v>130</v>
      </c>
      <c r="M76" s="68">
        <v>2000</v>
      </c>
      <c r="N76" s="68">
        <v>20</v>
      </c>
      <c r="O76" s="68">
        <v>1170</v>
      </c>
      <c r="P76" s="68">
        <v>10</v>
      </c>
      <c r="Q76" s="68">
        <v>200</v>
      </c>
      <c r="R76" s="74">
        <v>2</v>
      </c>
      <c r="S76" s="68">
        <v>225</v>
      </c>
    </row>
    <row r="77" spans="1:19" s="73" customFormat="1" ht="10.199999999999999" customHeight="1">
      <c r="A77" s="64" t="s">
        <v>198</v>
      </c>
      <c r="B77" s="65">
        <v>36</v>
      </c>
      <c r="C77" s="66" t="s">
        <v>53</v>
      </c>
      <c r="D77" s="66" t="str">
        <f t="shared" si="1"/>
        <v>15/100-36-４歳以上児</v>
      </c>
      <c r="E77" s="67">
        <v>50190</v>
      </c>
      <c r="F77" s="67">
        <v>480</v>
      </c>
      <c r="G77" s="68">
        <v>2460</v>
      </c>
      <c r="H77" s="69">
        <v>20</v>
      </c>
      <c r="I77" s="70"/>
      <c r="J77" s="68"/>
      <c r="K77" s="68">
        <v>10270</v>
      </c>
      <c r="L77" s="68">
        <v>100</v>
      </c>
      <c r="M77" s="68">
        <v>1730</v>
      </c>
      <c r="N77" s="68">
        <v>10</v>
      </c>
      <c r="O77" s="71">
        <v>910</v>
      </c>
      <c r="P77" s="71">
        <v>9</v>
      </c>
      <c r="Q77" s="71">
        <v>160</v>
      </c>
      <c r="R77" s="72">
        <v>1</v>
      </c>
      <c r="S77" s="71">
        <v>225</v>
      </c>
    </row>
    <row r="78" spans="1:19" s="73" customFormat="1" ht="10.199999999999999" customHeight="1">
      <c r="A78" s="64" t="s">
        <v>198</v>
      </c>
      <c r="B78" s="65">
        <v>36</v>
      </c>
      <c r="C78" s="66" t="s">
        <v>54</v>
      </c>
      <c r="D78" s="66" t="str">
        <f t="shared" si="1"/>
        <v>15/100-36-３歳児</v>
      </c>
      <c r="E78" s="67">
        <v>57890</v>
      </c>
      <c r="F78" s="67">
        <v>560</v>
      </c>
      <c r="G78" s="68">
        <v>2460</v>
      </c>
      <c r="H78" s="68">
        <v>20</v>
      </c>
      <c r="I78" s="68"/>
      <c r="J78" s="68"/>
      <c r="K78" s="68">
        <v>10270</v>
      </c>
      <c r="L78" s="68">
        <v>100</v>
      </c>
      <c r="M78" s="68">
        <v>1730</v>
      </c>
      <c r="N78" s="68">
        <v>10</v>
      </c>
      <c r="O78" s="68">
        <v>910</v>
      </c>
      <c r="P78" s="68">
        <v>9</v>
      </c>
      <c r="Q78" s="68">
        <v>160</v>
      </c>
      <c r="R78" s="74">
        <v>1</v>
      </c>
      <c r="S78" s="68">
        <v>225</v>
      </c>
    </row>
    <row r="79" spans="1:19" s="73" customFormat="1" ht="10.199999999999999" customHeight="1">
      <c r="A79" s="64" t="s">
        <v>198</v>
      </c>
      <c r="B79" s="65">
        <v>46</v>
      </c>
      <c r="C79" s="66" t="s">
        <v>53</v>
      </c>
      <c r="D79" s="66" t="str">
        <f t="shared" si="1"/>
        <v>15/100-46-４歳以上児</v>
      </c>
      <c r="E79" s="67">
        <v>46410</v>
      </c>
      <c r="F79" s="67">
        <v>440</v>
      </c>
      <c r="G79" s="68">
        <v>1850</v>
      </c>
      <c r="H79" s="69">
        <v>10</v>
      </c>
      <c r="I79" s="70"/>
      <c r="J79" s="68"/>
      <c r="K79" s="68">
        <v>7700</v>
      </c>
      <c r="L79" s="68">
        <v>70</v>
      </c>
      <c r="M79" s="68">
        <v>1300</v>
      </c>
      <c r="N79" s="68">
        <v>10</v>
      </c>
      <c r="O79" s="71">
        <v>680</v>
      </c>
      <c r="P79" s="71">
        <v>6</v>
      </c>
      <c r="Q79" s="71">
        <v>120</v>
      </c>
      <c r="R79" s="72">
        <v>1</v>
      </c>
      <c r="S79" s="71">
        <v>225</v>
      </c>
    </row>
    <row r="80" spans="1:19" s="73" customFormat="1" ht="10.199999999999999" customHeight="1">
      <c r="A80" s="64" t="s">
        <v>198</v>
      </c>
      <c r="B80" s="65">
        <v>46</v>
      </c>
      <c r="C80" s="66" t="s">
        <v>54</v>
      </c>
      <c r="D80" s="66" t="str">
        <f t="shared" si="1"/>
        <v>15/100-46-３歳児</v>
      </c>
      <c r="E80" s="67">
        <v>54110</v>
      </c>
      <c r="F80" s="67">
        <v>520</v>
      </c>
      <c r="G80" s="68">
        <v>1850</v>
      </c>
      <c r="H80" s="68">
        <v>10</v>
      </c>
      <c r="I80" s="68"/>
      <c r="J80" s="68"/>
      <c r="K80" s="68">
        <v>7700</v>
      </c>
      <c r="L80" s="68">
        <v>70</v>
      </c>
      <c r="M80" s="68">
        <v>1300</v>
      </c>
      <c r="N80" s="68">
        <v>10</v>
      </c>
      <c r="O80" s="68">
        <v>680</v>
      </c>
      <c r="P80" s="68">
        <v>6</v>
      </c>
      <c r="Q80" s="68">
        <v>120</v>
      </c>
      <c r="R80" s="74">
        <v>1</v>
      </c>
      <c r="S80" s="68">
        <v>225</v>
      </c>
    </row>
    <row r="81" spans="1:19" s="73" customFormat="1" ht="10.199999999999999" customHeight="1">
      <c r="A81" s="64" t="s">
        <v>198</v>
      </c>
      <c r="B81" s="65">
        <v>61</v>
      </c>
      <c r="C81" s="66" t="s">
        <v>53</v>
      </c>
      <c r="D81" s="66" t="str">
        <f t="shared" si="1"/>
        <v>15/100-61-４歳以上児</v>
      </c>
      <c r="E81" s="67">
        <v>41130</v>
      </c>
      <c r="F81" s="67">
        <v>390</v>
      </c>
      <c r="G81" s="68">
        <v>1480</v>
      </c>
      <c r="H81" s="69">
        <v>10</v>
      </c>
      <c r="I81" s="70"/>
      <c r="J81" s="68"/>
      <c r="K81" s="68">
        <v>6160</v>
      </c>
      <c r="L81" s="68">
        <v>60</v>
      </c>
      <c r="M81" s="68">
        <v>1040</v>
      </c>
      <c r="N81" s="68">
        <v>10</v>
      </c>
      <c r="O81" s="71">
        <v>570</v>
      </c>
      <c r="P81" s="71">
        <v>5</v>
      </c>
      <c r="Q81" s="71">
        <v>100</v>
      </c>
      <c r="R81" s="72">
        <v>1</v>
      </c>
      <c r="S81" s="71">
        <v>225</v>
      </c>
    </row>
    <row r="82" spans="1:19" s="73" customFormat="1" ht="10.199999999999999" customHeight="1">
      <c r="A82" s="64" t="s">
        <v>198</v>
      </c>
      <c r="B82" s="65">
        <v>61</v>
      </c>
      <c r="C82" s="66" t="s">
        <v>54</v>
      </c>
      <c r="D82" s="66" t="str">
        <f t="shared" si="1"/>
        <v>15/100-61-３歳児</v>
      </c>
      <c r="E82" s="67">
        <v>48830</v>
      </c>
      <c r="F82" s="67">
        <v>470</v>
      </c>
      <c r="G82" s="68">
        <v>1480</v>
      </c>
      <c r="H82" s="68">
        <v>10</v>
      </c>
      <c r="I82" s="68"/>
      <c r="J82" s="68"/>
      <c r="K82" s="68">
        <v>6160</v>
      </c>
      <c r="L82" s="68">
        <v>60</v>
      </c>
      <c r="M82" s="68">
        <v>1040</v>
      </c>
      <c r="N82" s="68">
        <v>10</v>
      </c>
      <c r="O82" s="68">
        <v>570</v>
      </c>
      <c r="P82" s="68">
        <v>5</v>
      </c>
      <c r="Q82" s="68">
        <v>100</v>
      </c>
      <c r="R82" s="74">
        <v>1</v>
      </c>
      <c r="S82" s="68">
        <v>225</v>
      </c>
    </row>
    <row r="83" spans="1:19" s="75" customFormat="1" ht="10.199999999999999" customHeight="1">
      <c r="A83" s="64" t="s">
        <v>198</v>
      </c>
      <c r="B83" s="65">
        <v>76</v>
      </c>
      <c r="C83" s="66" t="s">
        <v>53</v>
      </c>
      <c r="D83" s="66" t="str">
        <f t="shared" si="1"/>
        <v>15/100-76-４歳以上児</v>
      </c>
      <c r="E83" s="67">
        <v>37560</v>
      </c>
      <c r="F83" s="67">
        <v>350</v>
      </c>
      <c r="G83" s="68">
        <v>1230</v>
      </c>
      <c r="H83" s="69">
        <v>10</v>
      </c>
      <c r="I83" s="70"/>
      <c r="J83" s="68"/>
      <c r="K83" s="68">
        <v>5130</v>
      </c>
      <c r="L83" s="68">
        <v>50</v>
      </c>
      <c r="M83" s="68">
        <v>860</v>
      </c>
      <c r="N83" s="68">
        <v>8</v>
      </c>
      <c r="O83" s="71">
        <v>500</v>
      </c>
      <c r="P83" s="71">
        <v>5</v>
      </c>
      <c r="Q83" s="71">
        <v>80</v>
      </c>
      <c r="R83" s="72">
        <v>1</v>
      </c>
      <c r="S83" s="71">
        <v>225</v>
      </c>
    </row>
    <row r="84" spans="1:19" s="75" customFormat="1" ht="10.199999999999999" customHeight="1">
      <c r="A84" s="64" t="s">
        <v>198</v>
      </c>
      <c r="B84" s="65">
        <v>76</v>
      </c>
      <c r="C84" s="66" t="s">
        <v>54</v>
      </c>
      <c r="D84" s="66" t="str">
        <f t="shared" si="1"/>
        <v>15/100-76-３歳児</v>
      </c>
      <c r="E84" s="67">
        <v>45260</v>
      </c>
      <c r="F84" s="67">
        <v>430</v>
      </c>
      <c r="G84" s="68">
        <v>1230</v>
      </c>
      <c r="H84" s="68">
        <v>10</v>
      </c>
      <c r="I84" s="68"/>
      <c r="J84" s="68"/>
      <c r="K84" s="68">
        <v>5130</v>
      </c>
      <c r="L84" s="68">
        <v>50</v>
      </c>
      <c r="M84" s="68">
        <v>860</v>
      </c>
      <c r="N84" s="68">
        <v>8</v>
      </c>
      <c r="O84" s="68">
        <v>500</v>
      </c>
      <c r="P84" s="68">
        <v>5</v>
      </c>
      <c r="Q84" s="68">
        <v>80</v>
      </c>
      <c r="R84" s="74">
        <v>1</v>
      </c>
      <c r="S84" s="68">
        <v>225</v>
      </c>
    </row>
    <row r="85" spans="1:19" s="75" customFormat="1" ht="10.199999999999999" customHeight="1">
      <c r="A85" s="64" t="s">
        <v>198</v>
      </c>
      <c r="B85" s="65">
        <v>91</v>
      </c>
      <c r="C85" s="66" t="s">
        <v>53</v>
      </c>
      <c r="D85" s="66" t="str">
        <f t="shared" si="1"/>
        <v>15/100-91-４歳以上児</v>
      </c>
      <c r="E85" s="67">
        <v>35020</v>
      </c>
      <c r="F85" s="67">
        <v>330</v>
      </c>
      <c r="G85" s="68">
        <v>1050</v>
      </c>
      <c r="H85" s="69">
        <v>10</v>
      </c>
      <c r="I85" s="70"/>
      <c r="J85" s="68"/>
      <c r="K85" s="68">
        <v>4400</v>
      </c>
      <c r="L85" s="68">
        <v>40</v>
      </c>
      <c r="M85" s="68">
        <v>740</v>
      </c>
      <c r="N85" s="68">
        <v>7</v>
      </c>
      <c r="O85" s="71">
        <v>440</v>
      </c>
      <c r="P85" s="71">
        <v>4</v>
      </c>
      <c r="Q85" s="71">
        <v>80</v>
      </c>
      <c r="R85" s="72">
        <v>1</v>
      </c>
      <c r="S85" s="71">
        <v>225</v>
      </c>
    </row>
    <row r="86" spans="1:19" s="75" customFormat="1" ht="10.199999999999999" customHeight="1">
      <c r="A86" s="64" t="s">
        <v>198</v>
      </c>
      <c r="B86" s="65">
        <v>91</v>
      </c>
      <c r="C86" s="66" t="s">
        <v>54</v>
      </c>
      <c r="D86" s="66" t="str">
        <f t="shared" si="1"/>
        <v>15/100-91-３歳児</v>
      </c>
      <c r="E86" s="67">
        <v>42720</v>
      </c>
      <c r="F86" s="67">
        <v>400</v>
      </c>
      <c r="G86" s="68">
        <v>1050</v>
      </c>
      <c r="H86" s="68">
        <v>10</v>
      </c>
      <c r="I86" s="68"/>
      <c r="J86" s="68"/>
      <c r="K86" s="68">
        <v>4400</v>
      </c>
      <c r="L86" s="68">
        <v>40</v>
      </c>
      <c r="M86" s="68">
        <v>740</v>
      </c>
      <c r="N86" s="68">
        <v>7</v>
      </c>
      <c r="O86" s="68">
        <v>440</v>
      </c>
      <c r="P86" s="68">
        <v>4</v>
      </c>
      <c r="Q86" s="68">
        <v>80</v>
      </c>
      <c r="R86" s="74">
        <v>1</v>
      </c>
      <c r="S86" s="68">
        <v>225</v>
      </c>
    </row>
    <row r="87" spans="1:19" s="75" customFormat="1" ht="10.199999999999999" customHeight="1">
      <c r="A87" s="64" t="s">
        <v>198</v>
      </c>
      <c r="B87" s="65">
        <v>106</v>
      </c>
      <c r="C87" s="66" t="s">
        <v>53</v>
      </c>
      <c r="D87" s="66" t="str">
        <f t="shared" si="1"/>
        <v>15/100-106-４歳以上児</v>
      </c>
      <c r="E87" s="67">
        <v>33140</v>
      </c>
      <c r="F87" s="67">
        <v>310</v>
      </c>
      <c r="G87" s="68">
        <v>920</v>
      </c>
      <c r="H87" s="69">
        <v>9</v>
      </c>
      <c r="I87" s="70"/>
      <c r="J87" s="68"/>
      <c r="K87" s="68">
        <v>3850</v>
      </c>
      <c r="L87" s="68">
        <v>30</v>
      </c>
      <c r="M87" s="68">
        <v>650</v>
      </c>
      <c r="N87" s="68">
        <v>6</v>
      </c>
      <c r="O87" s="71">
        <v>410</v>
      </c>
      <c r="P87" s="71">
        <v>4</v>
      </c>
      <c r="Q87" s="71">
        <v>70</v>
      </c>
      <c r="R87" s="72">
        <v>1</v>
      </c>
      <c r="S87" s="71">
        <v>225</v>
      </c>
    </row>
    <row r="88" spans="1:19" s="75" customFormat="1" ht="10.199999999999999" customHeight="1">
      <c r="A88" s="64" t="s">
        <v>198</v>
      </c>
      <c r="B88" s="65">
        <v>106</v>
      </c>
      <c r="C88" s="66" t="s">
        <v>54</v>
      </c>
      <c r="D88" s="66" t="str">
        <f t="shared" si="1"/>
        <v>15/100-106-３歳児</v>
      </c>
      <c r="E88" s="67">
        <v>40840</v>
      </c>
      <c r="F88" s="67">
        <v>390</v>
      </c>
      <c r="G88" s="68">
        <v>920</v>
      </c>
      <c r="H88" s="68">
        <v>9</v>
      </c>
      <c r="I88" s="68"/>
      <c r="J88" s="68"/>
      <c r="K88" s="68">
        <v>3850</v>
      </c>
      <c r="L88" s="68">
        <v>30</v>
      </c>
      <c r="M88" s="68">
        <v>650</v>
      </c>
      <c r="N88" s="68">
        <v>6</v>
      </c>
      <c r="O88" s="68">
        <v>410</v>
      </c>
      <c r="P88" s="68">
        <v>4</v>
      </c>
      <c r="Q88" s="68">
        <v>70</v>
      </c>
      <c r="R88" s="74">
        <v>1</v>
      </c>
      <c r="S88" s="68">
        <v>225</v>
      </c>
    </row>
    <row r="89" spans="1:19" s="75" customFormat="1" ht="10.199999999999999" customHeight="1">
      <c r="A89" s="64" t="s">
        <v>198</v>
      </c>
      <c r="B89" s="65">
        <v>121</v>
      </c>
      <c r="C89" s="66" t="s">
        <v>53</v>
      </c>
      <c r="D89" s="66" t="str">
        <f t="shared" si="1"/>
        <v>15/100-121-４歳以上児</v>
      </c>
      <c r="E89" s="67">
        <v>31650</v>
      </c>
      <c r="F89" s="67">
        <v>290</v>
      </c>
      <c r="G89" s="68">
        <v>820</v>
      </c>
      <c r="H89" s="69">
        <v>8</v>
      </c>
      <c r="I89" s="70">
        <v>640</v>
      </c>
      <c r="J89" s="68">
        <v>6</v>
      </c>
      <c r="K89" s="68">
        <v>3420</v>
      </c>
      <c r="L89" s="68">
        <v>30</v>
      </c>
      <c r="M89" s="68">
        <v>570</v>
      </c>
      <c r="N89" s="68">
        <v>5</v>
      </c>
      <c r="O89" s="71">
        <v>370</v>
      </c>
      <c r="P89" s="71">
        <v>3</v>
      </c>
      <c r="Q89" s="71">
        <v>60</v>
      </c>
      <c r="R89" s="72">
        <v>1</v>
      </c>
      <c r="S89" s="71">
        <v>225</v>
      </c>
    </row>
    <row r="90" spans="1:19" s="75" customFormat="1" ht="10.199999999999999" customHeight="1">
      <c r="A90" s="64" t="s">
        <v>198</v>
      </c>
      <c r="B90" s="65">
        <v>121</v>
      </c>
      <c r="C90" s="66" t="s">
        <v>54</v>
      </c>
      <c r="D90" s="66" t="str">
        <f t="shared" si="1"/>
        <v>15/100-121-３歳児</v>
      </c>
      <c r="E90" s="67">
        <v>39350</v>
      </c>
      <c r="F90" s="67">
        <v>370</v>
      </c>
      <c r="G90" s="68">
        <v>820</v>
      </c>
      <c r="H90" s="68">
        <v>8</v>
      </c>
      <c r="I90" s="68">
        <v>640</v>
      </c>
      <c r="J90" s="68">
        <v>6</v>
      </c>
      <c r="K90" s="68">
        <v>3420</v>
      </c>
      <c r="L90" s="68">
        <v>30</v>
      </c>
      <c r="M90" s="68">
        <v>570</v>
      </c>
      <c r="N90" s="68">
        <v>5</v>
      </c>
      <c r="O90" s="68">
        <v>370</v>
      </c>
      <c r="P90" s="68">
        <v>3</v>
      </c>
      <c r="Q90" s="68">
        <v>60</v>
      </c>
      <c r="R90" s="74">
        <v>1</v>
      </c>
      <c r="S90" s="68">
        <v>225</v>
      </c>
    </row>
    <row r="91" spans="1:19" s="75" customFormat="1" ht="10.199999999999999" customHeight="1">
      <c r="A91" s="64" t="s">
        <v>198</v>
      </c>
      <c r="B91" s="65">
        <v>136</v>
      </c>
      <c r="C91" s="66" t="s">
        <v>53</v>
      </c>
      <c r="D91" s="66" t="str">
        <f t="shared" si="1"/>
        <v>15/100-136-４歳以上児</v>
      </c>
      <c r="E91" s="67">
        <v>30480</v>
      </c>
      <c r="F91" s="67">
        <v>280</v>
      </c>
      <c r="G91" s="68">
        <v>740</v>
      </c>
      <c r="H91" s="69">
        <v>7</v>
      </c>
      <c r="I91" s="70">
        <v>570</v>
      </c>
      <c r="J91" s="68">
        <v>5</v>
      </c>
      <c r="K91" s="68">
        <v>3080</v>
      </c>
      <c r="L91" s="68">
        <v>30</v>
      </c>
      <c r="M91" s="68">
        <v>520</v>
      </c>
      <c r="N91" s="68">
        <v>5</v>
      </c>
      <c r="O91" s="71">
        <v>350</v>
      </c>
      <c r="P91" s="71">
        <v>3</v>
      </c>
      <c r="Q91" s="71">
        <v>60</v>
      </c>
      <c r="R91" s="72">
        <v>1</v>
      </c>
      <c r="S91" s="71">
        <v>225</v>
      </c>
    </row>
    <row r="92" spans="1:19" s="75" customFormat="1" ht="10.199999999999999" customHeight="1">
      <c r="A92" s="64" t="s">
        <v>198</v>
      </c>
      <c r="B92" s="65">
        <v>136</v>
      </c>
      <c r="C92" s="66" t="s">
        <v>54</v>
      </c>
      <c r="D92" s="66" t="str">
        <f t="shared" si="1"/>
        <v>15/100-136-３歳児</v>
      </c>
      <c r="E92" s="67">
        <v>38180</v>
      </c>
      <c r="F92" s="67">
        <v>360</v>
      </c>
      <c r="G92" s="68">
        <v>740</v>
      </c>
      <c r="H92" s="68">
        <v>7</v>
      </c>
      <c r="I92" s="68">
        <v>570</v>
      </c>
      <c r="J92" s="68">
        <v>5</v>
      </c>
      <c r="K92" s="68">
        <v>3080</v>
      </c>
      <c r="L92" s="68">
        <v>30</v>
      </c>
      <c r="M92" s="68">
        <v>520</v>
      </c>
      <c r="N92" s="68">
        <v>5</v>
      </c>
      <c r="O92" s="68">
        <v>350</v>
      </c>
      <c r="P92" s="68">
        <v>3</v>
      </c>
      <c r="Q92" s="68">
        <v>60</v>
      </c>
      <c r="R92" s="74">
        <v>1</v>
      </c>
      <c r="S92" s="68">
        <v>225</v>
      </c>
    </row>
    <row r="93" spans="1:19" s="75" customFormat="1" ht="10.199999999999999" customHeight="1">
      <c r="A93" s="64" t="s">
        <v>198</v>
      </c>
      <c r="B93" s="65">
        <v>151</v>
      </c>
      <c r="C93" s="66" t="s">
        <v>53</v>
      </c>
      <c r="D93" s="66" t="str">
        <f t="shared" si="1"/>
        <v>15/100-151-４歳以上児</v>
      </c>
      <c r="E93" s="67">
        <v>28710</v>
      </c>
      <c r="F93" s="67">
        <v>260</v>
      </c>
      <c r="G93" s="68">
        <v>610</v>
      </c>
      <c r="H93" s="69">
        <v>6</v>
      </c>
      <c r="I93" s="70">
        <v>480</v>
      </c>
      <c r="J93" s="68">
        <v>4</v>
      </c>
      <c r="K93" s="68">
        <v>2560</v>
      </c>
      <c r="L93" s="68">
        <v>20</v>
      </c>
      <c r="M93" s="68">
        <v>500</v>
      </c>
      <c r="N93" s="68">
        <v>5</v>
      </c>
      <c r="O93" s="71">
        <v>300</v>
      </c>
      <c r="P93" s="71">
        <v>3</v>
      </c>
      <c r="Q93" s="71">
        <v>50</v>
      </c>
      <c r="R93" s="72">
        <v>1</v>
      </c>
      <c r="S93" s="71">
        <v>225</v>
      </c>
    </row>
    <row r="94" spans="1:19" s="75" customFormat="1" ht="10.199999999999999" customHeight="1">
      <c r="A94" s="64" t="s">
        <v>198</v>
      </c>
      <c r="B94" s="65">
        <v>151</v>
      </c>
      <c r="C94" s="66" t="s">
        <v>54</v>
      </c>
      <c r="D94" s="66" t="str">
        <f t="shared" si="1"/>
        <v>15/100-151-３歳児</v>
      </c>
      <c r="E94" s="67">
        <v>36410</v>
      </c>
      <c r="F94" s="67">
        <v>340</v>
      </c>
      <c r="G94" s="68">
        <v>610</v>
      </c>
      <c r="H94" s="68">
        <v>6</v>
      </c>
      <c r="I94" s="68">
        <v>480</v>
      </c>
      <c r="J94" s="68">
        <v>4</v>
      </c>
      <c r="K94" s="68">
        <v>2560</v>
      </c>
      <c r="L94" s="68">
        <v>20</v>
      </c>
      <c r="M94" s="68">
        <v>500</v>
      </c>
      <c r="N94" s="68">
        <v>5</v>
      </c>
      <c r="O94" s="68">
        <v>300</v>
      </c>
      <c r="P94" s="68">
        <v>3</v>
      </c>
      <c r="Q94" s="68">
        <v>50</v>
      </c>
      <c r="R94" s="74">
        <v>1</v>
      </c>
      <c r="S94" s="68">
        <v>225</v>
      </c>
    </row>
    <row r="95" spans="1:19" s="75" customFormat="1" ht="10.199999999999999" customHeight="1">
      <c r="A95" s="64" t="s">
        <v>198</v>
      </c>
      <c r="B95" s="65">
        <v>181</v>
      </c>
      <c r="C95" s="66" t="s">
        <v>53</v>
      </c>
      <c r="D95" s="66" t="str">
        <f t="shared" si="1"/>
        <v>15/100-181-４歳以上児</v>
      </c>
      <c r="E95" s="67">
        <v>27430</v>
      </c>
      <c r="F95" s="67">
        <v>250</v>
      </c>
      <c r="G95" s="68">
        <v>520</v>
      </c>
      <c r="H95" s="69">
        <v>5</v>
      </c>
      <c r="I95" s="70">
        <v>410</v>
      </c>
      <c r="J95" s="68">
        <v>4</v>
      </c>
      <c r="K95" s="68">
        <v>2200</v>
      </c>
      <c r="L95" s="68">
        <v>20</v>
      </c>
      <c r="M95" s="68">
        <v>500</v>
      </c>
      <c r="N95" s="68">
        <v>5</v>
      </c>
      <c r="O95" s="71">
        <v>270</v>
      </c>
      <c r="P95" s="71">
        <v>2</v>
      </c>
      <c r="Q95" s="71">
        <v>40</v>
      </c>
      <c r="R95" s="72">
        <v>1</v>
      </c>
      <c r="S95" s="71">
        <v>225</v>
      </c>
    </row>
    <row r="96" spans="1:19" s="75" customFormat="1" ht="10.199999999999999" customHeight="1">
      <c r="A96" s="64" t="s">
        <v>198</v>
      </c>
      <c r="B96" s="65">
        <v>181</v>
      </c>
      <c r="C96" s="66" t="s">
        <v>54</v>
      </c>
      <c r="D96" s="66" t="str">
        <f t="shared" si="1"/>
        <v>15/100-181-３歳児</v>
      </c>
      <c r="E96" s="67">
        <v>35130</v>
      </c>
      <c r="F96" s="67">
        <v>330</v>
      </c>
      <c r="G96" s="68">
        <v>520</v>
      </c>
      <c r="H96" s="68">
        <v>5</v>
      </c>
      <c r="I96" s="68">
        <v>410</v>
      </c>
      <c r="J96" s="68">
        <v>4</v>
      </c>
      <c r="K96" s="68">
        <v>2200</v>
      </c>
      <c r="L96" s="68">
        <v>20</v>
      </c>
      <c r="M96" s="68">
        <v>500</v>
      </c>
      <c r="N96" s="68">
        <v>5</v>
      </c>
      <c r="O96" s="68">
        <v>270</v>
      </c>
      <c r="P96" s="68">
        <v>2</v>
      </c>
      <c r="Q96" s="68">
        <v>40</v>
      </c>
      <c r="R96" s="74">
        <v>1</v>
      </c>
      <c r="S96" s="68">
        <v>225</v>
      </c>
    </row>
    <row r="97" spans="1:19" s="75" customFormat="1" ht="10.199999999999999" customHeight="1">
      <c r="A97" s="64" t="s">
        <v>198</v>
      </c>
      <c r="B97" s="65">
        <v>211</v>
      </c>
      <c r="C97" s="66" t="s">
        <v>53</v>
      </c>
      <c r="D97" s="66" t="str">
        <f t="shared" si="1"/>
        <v>15/100-211-４歳以上児</v>
      </c>
      <c r="E97" s="67">
        <v>26490</v>
      </c>
      <c r="F97" s="67">
        <v>240</v>
      </c>
      <c r="G97" s="68">
        <v>460</v>
      </c>
      <c r="H97" s="69">
        <v>4</v>
      </c>
      <c r="I97" s="70">
        <v>360</v>
      </c>
      <c r="J97" s="68">
        <v>3</v>
      </c>
      <c r="K97" s="68">
        <v>1920</v>
      </c>
      <c r="L97" s="68">
        <v>10</v>
      </c>
      <c r="M97" s="68">
        <v>500</v>
      </c>
      <c r="N97" s="68">
        <v>5</v>
      </c>
      <c r="O97" s="71">
        <v>250</v>
      </c>
      <c r="P97" s="71">
        <v>2</v>
      </c>
      <c r="Q97" s="71">
        <v>40</v>
      </c>
      <c r="R97" s="72">
        <v>1</v>
      </c>
      <c r="S97" s="71">
        <v>225</v>
      </c>
    </row>
    <row r="98" spans="1:19" s="75" customFormat="1" ht="10.199999999999999" customHeight="1">
      <c r="A98" s="64" t="s">
        <v>198</v>
      </c>
      <c r="B98" s="65">
        <v>211</v>
      </c>
      <c r="C98" s="66" t="s">
        <v>54</v>
      </c>
      <c r="D98" s="66" t="str">
        <f t="shared" si="1"/>
        <v>15/100-211-３歳児</v>
      </c>
      <c r="E98" s="67">
        <v>34190</v>
      </c>
      <c r="F98" s="67">
        <v>320</v>
      </c>
      <c r="G98" s="68">
        <v>460</v>
      </c>
      <c r="H98" s="68">
        <v>4</v>
      </c>
      <c r="I98" s="68">
        <v>360</v>
      </c>
      <c r="J98" s="68">
        <v>3</v>
      </c>
      <c r="K98" s="68">
        <v>1920</v>
      </c>
      <c r="L98" s="68">
        <v>10</v>
      </c>
      <c r="M98" s="68">
        <v>500</v>
      </c>
      <c r="N98" s="68">
        <v>5</v>
      </c>
      <c r="O98" s="68">
        <v>250</v>
      </c>
      <c r="P98" s="68">
        <v>2</v>
      </c>
      <c r="Q98" s="68">
        <v>40</v>
      </c>
      <c r="R98" s="74">
        <v>1</v>
      </c>
      <c r="S98" s="68">
        <v>225</v>
      </c>
    </row>
    <row r="99" spans="1:19" s="75" customFormat="1" ht="10.199999999999999" customHeight="1">
      <c r="A99" s="64" t="s">
        <v>198</v>
      </c>
      <c r="B99" s="65">
        <v>241</v>
      </c>
      <c r="C99" s="66" t="s">
        <v>53</v>
      </c>
      <c r="D99" s="66" t="str">
        <f t="shared" si="1"/>
        <v>15/100-241-４歳以上児</v>
      </c>
      <c r="E99" s="67">
        <v>25750</v>
      </c>
      <c r="F99" s="67">
        <v>230</v>
      </c>
      <c r="G99" s="68">
        <v>410</v>
      </c>
      <c r="H99" s="69">
        <v>4</v>
      </c>
      <c r="I99" s="70">
        <v>320</v>
      </c>
      <c r="J99" s="68">
        <v>3</v>
      </c>
      <c r="K99" s="68">
        <v>1710</v>
      </c>
      <c r="L99" s="68">
        <v>10</v>
      </c>
      <c r="M99" s="68">
        <v>500</v>
      </c>
      <c r="N99" s="68">
        <v>5</v>
      </c>
      <c r="O99" s="71">
        <v>220</v>
      </c>
      <c r="P99" s="71">
        <v>2</v>
      </c>
      <c r="Q99" s="71">
        <v>40</v>
      </c>
      <c r="R99" s="72">
        <v>1</v>
      </c>
      <c r="S99" s="71">
        <v>225</v>
      </c>
    </row>
    <row r="100" spans="1:19" s="75" customFormat="1" ht="10.199999999999999" customHeight="1">
      <c r="A100" s="64" t="s">
        <v>198</v>
      </c>
      <c r="B100" s="65">
        <v>241</v>
      </c>
      <c r="C100" s="66" t="s">
        <v>54</v>
      </c>
      <c r="D100" s="66" t="str">
        <f t="shared" si="1"/>
        <v>15/100-241-３歳児</v>
      </c>
      <c r="E100" s="67">
        <v>33450</v>
      </c>
      <c r="F100" s="67">
        <v>310</v>
      </c>
      <c r="G100" s="68">
        <v>410</v>
      </c>
      <c r="H100" s="68">
        <v>4</v>
      </c>
      <c r="I100" s="68">
        <v>320</v>
      </c>
      <c r="J100" s="68">
        <v>3</v>
      </c>
      <c r="K100" s="68">
        <v>1710</v>
      </c>
      <c r="L100" s="68">
        <v>10</v>
      </c>
      <c r="M100" s="68">
        <v>500</v>
      </c>
      <c r="N100" s="68">
        <v>5</v>
      </c>
      <c r="O100" s="68">
        <v>220</v>
      </c>
      <c r="P100" s="68">
        <v>2</v>
      </c>
      <c r="Q100" s="68">
        <v>40</v>
      </c>
      <c r="R100" s="74">
        <v>1</v>
      </c>
      <c r="S100" s="68">
        <v>225</v>
      </c>
    </row>
    <row r="101" spans="1:19" s="75" customFormat="1" ht="10.199999999999999" customHeight="1">
      <c r="A101" s="64" t="s">
        <v>198</v>
      </c>
      <c r="B101" s="65">
        <v>271</v>
      </c>
      <c r="C101" s="66" t="s">
        <v>53</v>
      </c>
      <c r="D101" s="66" t="str">
        <f t="shared" si="1"/>
        <v>15/100-271-４歳以上児</v>
      </c>
      <c r="E101" s="67">
        <v>25160</v>
      </c>
      <c r="F101" s="67">
        <v>230</v>
      </c>
      <c r="G101" s="68">
        <v>370</v>
      </c>
      <c r="H101" s="69">
        <v>3</v>
      </c>
      <c r="I101" s="70">
        <v>280</v>
      </c>
      <c r="J101" s="68">
        <v>2</v>
      </c>
      <c r="K101" s="68">
        <v>1540</v>
      </c>
      <c r="L101" s="68">
        <v>10</v>
      </c>
      <c r="M101" s="68">
        <v>500</v>
      </c>
      <c r="N101" s="68">
        <v>5</v>
      </c>
      <c r="O101" s="71">
        <v>200</v>
      </c>
      <c r="P101" s="71">
        <v>2</v>
      </c>
      <c r="Q101" s="71">
        <v>30</v>
      </c>
      <c r="R101" s="72">
        <v>1</v>
      </c>
      <c r="S101" s="71">
        <v>225</v>
      </c>
    </row>
    <row r="102" spans="1:19" s="75" customFormat="1" ht="10.199999999999999" customHeight="1">
      <c r="A102" s="64" t="s">
        <v>198</v>
      </c>
      <c r="B102" s="65">
        <v>271</v>
      </c>
      <c r="C102" s="66" t="s">
        <v>54</v>
      </c>
      <c r="D102" s="66" t="str">
        <f t="shared" si="1"/>
        <v>15/100-271-３歳児</v>
      </c>
      <c r="E102" s="67">
        <v>32860</v>
      </c>
      <c r="F102" s="67">
        <v>310</v>
      </c>
      <c r="G102" s="68">
        <v>370</v>
      </c>
      <c r="H102" s="68">
        <v>3</v>
      </c>
      <c r="I102" s="68">
        <v>280</v>
      </c>
      <c r="J102" s="68">
        <v>2</v>
      </c>
      <c r="K102" s="68">
        <v>1540</v>
      </c>
      <c r="L102" s="68">
        <v>10</v>
      </c>
      <c r="M102" s="68">
        <v>500</v>
      </c>
      <c r="N102" s="68">
        <v>5</v>
      </c>
      <c r="O102" s="68">
        <v>200</v>
      </c>
      <c r="P102" s="68">
        <v>2</v>
      </c>
      <c r="Q102" s="68">
        <v>30</v>
      </c>
      <c r="R102" s="74">
        <v>1</v>
      </c>
      <c r="S102" s="68">
        <v>225</v>
      </c>
    </row>
    <row r="103" spans="1:19" s="75" customFormat="1" ht="10.199999999999999" customHeight="1">
      <c r="A103" s="64" t="s">
        <v>198</v>
      </c>
      <c r="B103" s="65">
        <v>301</v>
      </c>
      <c r="C103" s="66" t="s">
        <v>53</v>
      </c>
      <c r="D103" s="66" t="str">
        <f t="shared" si="1"/>
        <v>15/100-301-４歳以上児</v>
      </c>
      <c r="E103" s="67">
        <v>23280</v>
      </c>
      <c r="F103" s="67">
        <v>210</v>
      </c>
      <c r="G103" s="68">
        <v>330</v>
      </c>
      <c r="H103" s="69">
        <v>3</v>
      </c>
      <c r="I103" s="70">
        <v>260</v>
      </c>
      <c r="J103" s="68">
        <v>2</v>
      </c>
      <c r="K103" s="68">
        <v>1400</v>
      </c>
      <c r="L103" s="68">
        <v>10</v>
      </c>
      <c r="M103" s="68">
        <v>500</v>
      </c>
      <c r="N103" s="68">
        <v>5</v>
      </c>
      <c r="O103" s="71">
        <v>180</v>
      </c>
      <c r="P103" s="71">
        <v>1</v>
      </c>
      <c r="Q103" s="71">
        <v>30</v>
      </c>
      <c r="R103" s="72">
        <v>1</v>
      </c>
      <c r="S103" s="71">
        <v>225</v>
      </c>
    </row>
    <row r="104" spans="1:19" s="75" customFormat="1" ht="10.199999999999999" customHeight="1">
      <c r="A104" s="64" t="s">
        <v>198</v>
      </c>
      <c r="B104" s="65">
        <v>301</v>
      </c>
      <c r="C104" s="66" t="s">
        <v>54</v>
      </c>
      <c r="D104" s="66" t="str">
        <f t="shared" si="1"/>
        <v>15/100-301-３歳児</v>
      </c>
      <c r="E104" s="67">
        <v>30980</v>
      </c>
      <c r="F104" s="67">
        <v>290</v>
      </c>
      <c r="G104" s="68">
        <v>330</v>
      </c>
      <c r="H104" s="68">
        <v>3</v>
      </c>
      <c r="I104" s="68">
        <v>260</v>
      </c>
      <c r="J104" s="68">
        <v>2</v>
      </c>
      <c r="K104" s="68">
        <v>1400</v>
      </c>
      <c r="L104" s="68">
        <v>10</v>
      </c>
      <c r="M104" s="68">
        <v>500</v>
      </c>
      <c r="N104" s="68">
        <v>5</v>
      </c>
      <c r="O104" s="68">
        <v>180</v>
      </c>
      <c r="P104" s="68">
        <v>1</v>
      </c>
      <c r="Q104" s="68">
        <v>30</v>
      </c>
      <c r="R104" s="74">
        <v>1</v>
      </c>
      <c r="S104" s="68">
        <v>225</v>
      </c>
    </row>
    <row r="105" spans="1:19" s="73" customFormat="1" ht="10.199999999999999" customHeight="1">
      <c r="A105" s="64" t="s">
        <v>199</v>
      </c>
      <c r="B105" s="65">
        <v>1</v>
      </c>
      <c r="C105" s="66" t="s">
        <v>53</v>
      </c>
      <c r="D105" s="66" t="str">
        <f t="shared" si="1"/>
        <v>12/100-1-４歳以上児</v>
      </c>
      <c r="E105" s="67">
        <v>108230</v>
      </c>
      <c r="F105" s="67">
        <v>1060</v>
      </c>
      <c r="G105" s="68">
        <v>7190</v>
      </c>
      <c r="H105" s="69">
        <v>70</v>
      </c>
      <c r="I105" s="70">
        <v>5780</v>
      </c>
      <c r="J105" s="68">
        <v>50</v>
      </c>
      <c r="K105" s="68">
        <v>30080</v>
      </c>
      <c r="L105" s="68">
        <v>300</v>
      </c>
      <c r="M105" s="68">
        <v>3640</v>
      </c>
      <c r="N105" s="68">
        <v>30</v>
      </c>
      <c r="O105" s="71">
        <v>2730</v>
      </c>
      <c r="P105" s="71">
        <v>20</v>
      </c>
      <c r="Q105" s="71">
        <v>480</v>
      </c>
      <c r="R105" s="72">
        <v>4</v>
      </c>
      <c r="S105" s="71">
        <v>225</v>
      </c>
    </row>
    <row r="106" spans="1:19" s="73" customFormat="1" ht="10.199999999999999" customHeight="1">
      <c r="A106" s="64" t="s">
        <v>199</v>
      </c>
      <c r="B106" s="65">
        <v>1</v>
      </c>
      <c r="C106" s="66" t="s">
        <v>54</v>
      </c>
      <c r="D106" s="66" t="str">
        <f t="shared" si="1"/>
        <v>12/100-1-３歳児</v>
      </c>
      <c r="E106" s="67">
        <v>115750</v>
      </c>
      <c r="F106" s="67">
        <v>1130</v>
      </c>
      <c r="G106" s="68">
        <v>7190</v>
      </c>
      <c r="H106" s="68">
        <v>70</v>
      </c>
      <c r="I106" s="68">
        <v>5780</v>
      </c>
      <c r="J106" s="68">
        <v>50</v>
      </c>
      <c r="K106" s="68">
        <v>30080</v>
      </c>
      <c r="L106" s="68">
        <v>300</v>
      </c>
      <c r="M106" s="68">
        <v>3640</v>
      </c>
      <c r="N106" s="68">
        <v>30</v>
      </c>
      <c r="O106" s="68">
        <v>2730</v>
      </c>
      <c r="P106" s="68">
        <v>20</v>
      </c>
      <c r="Q106" s="68">
        <v>480</v>
      </c>
      <c r="R106" s="74">
        <v>4</v>
      </c>
      <c r="S106" s="68">
        <v>225</v>
      </c>
    </row>
    <row r="107" spans="1:19" s="73" customFormat="1" ht="10.199999999999999" customHeight="1">
      <c r="A107" s="64" t="s">
        <v>199</v>
      </c>
      <c r="B107" s="65">
        <v>16</v>
      </c>
      <c r="C107" s="66" t="s">
        <v>53</v>
      </c>
      <c r="D107" s="66" t="str">
        <f t="shared" si="1"/>
        <v>12/100-16-４歳以上児</v>
      </c>
      <c r="E107" s="67">
        <v>66700</v>
      </c>
      <c r="F107" s="67">
        <v>640</v>
      </c>
      <c r="G107" s="68">
        <v>4310</v>
      </c>
      <c r="H107" s="69">
        <v>40</v>
      </c>
      <c r="I107" s="70">
        <v>3470</v>
      </c>
      <c r="J107" s="68">
        <v>30</v>
      </c>
      <c r="K107" s="68">
        <v>18050</v>
      </c>
      <c r="L107" s="68">
        <v>180</v>
      </c>
      <c r="M107" s="68">
        <v>2490</v>
      </c>
      <c r="N107" s="68">
        <v>20</v>
      </c>
      <c r="O107" s="71">
        <v>1630</v>
      </c>
      <c r="P107" s="71">
        <v>10</v>
      </c>
      <c r="Q107" s="71">
        <v>290</v>
      </c>
      <c r="R107" s="72">
        <v>2</v>
      </c>
      <c r="S107" s="71">
        <v>225</v>
      </c>
    </row>
    <row r="108" spans="1:19" s="73" customFormat="1" ht="10.199999999999999" customHeight="1">
      <c r="A108" s="64" t="s">
        <v>199</v>
      </c>
      <c r="B108" s="65">
        <v>16</v>
      </c>
      <c r="C108" s="66" t="s">
        <v>54</v>
      </c>
      <c r="D108" s="66" t="str">
        <f t="shared" si="1"/>
        <v>12/100-16-３歳児</v>
      </c>
      <c r="E108" s="67">
        <v>74220</v>
      </c>
      <c r="F108" s="67">
        <v>720</v>
      </c>
      <c r="G108" s="68">
        <v>4310</v>
      </c>
      <c r="H108" s="68">
        <v>40</v>
      </c>
      <c r="I108" s="68">
        <v>3470</v>
      </c>
      <c r="J108" s="68">
        <v>30</v>
      </c>
      <c r="K108" s="68">
        <v>18050</v>
      </c>
      <c r="L108" s="68">
        <v>180</v>
      </c>
      <c r="M108" s="68">
        <v>2490</v>
      </c>
      <c r="N108" s="68">
        <v>20</v>
      </c>
      <c r="O108" s="68">
        <v>1630</v>
      </c>
      <c r="P108" s="68">
        <v>10</v>
      </c>
      <c r="Q108" s="68">
        <v>290</v>
      </c>
      <c r="R108" s="74">
        <v>2</v>
      </c>
      <c r="S108" s="68">
        <v>225</v>
      </c>
    </row>
    <row r="109" spans="1:19" s="73" customFormat="1" ht="10.199999999999999" customHeight="1">
      <c r="A109" s="64" t="s">
        <v>199</v>
      </c>
      <c r="B109" s="65">
        <v>26</v>
      </c>
      <c r="C109" s="66" t="s">
        <v>53</v>
      </c>
      <c r="D109" s="66" t="str">
        <f t="shared" si="1"/>
        <v>12/100-26-４歳以上児</v>
      </c>
      <c r="E109" s="67">
        <v>48900</v>
      </c>
      <c r="F109" s="67">
        <v>470</v>
      </c>
      <c r="G109" s="68">
        <v>3080</v>
      </c>
      <c r="H109" s="69">
        <v>30</v>
      </c>
      <c r="I109" s="70">
        <v>2480</v>
      </c>
      <c r="J109" s="68">
        <v>20</v>
      </c>
      <c r="K109" s="68">
        <v>12890</v>
      </c>
      <c r="L109" s="68">
        <v>120</v>
      </c>
      <c r="M109" s="68">
        <v>2000</v>
      </c>
      <c r="N109" s="68">
        <v>20</v>
      </c>
      <c r="O109" s="71">
        <v>1170</v>
      </c>
      <c r="P109" s="71">
        <v>10</v>
      </c>
      <c r="Q109" s="71">
        <v>200</v>
      </c>
      <c r="R109" s="72">
        <v>2</v>
      </c>
      <c r="S109" s="71">
        <v>225</v>
      </c>
    </row>
    <row r="110" spans="1:19" s="73" customFormat="1" ht="10.199999999999999" customHeight="1">
      <c r="A110" s="64" t="s">
        <v>199</v>
      </c>
      <c r="B110" s="65">
        <v>26</v>
      </c>
      <c r="C110" s="66" t="s">
        <v>54</v>
      </c>
      <c r="D110" s="66" t="str">
        <f t="shared" si="1"/>
        <v>12/100-26-３歳児</v>
      </c>
      <c r="E110" s="67">
        <v>56420</v>
      </c>
      <c r="F110" s="67">
        <v>540</v>
      </c>
      <c r="G110" s="68">
        <v>3080</v>
      </c>
      <c r="H110" s="68">
        <v>30</v>
      </c>
      <c r="I110" s="68">
        <v>2480</v>
      </c>
      <c r="J110" s="68">
        <v>20</v>
      </c>
      <c r="K110" s="68">
        <v>12890</v>
      </c>
      <c r="L110" s="68">
        <v>120</v>
      </c>
      <c r="M110" s="68">
        <v>2000</v>
      </c>
      <c r="N110" s="68">
        <v>20</v>
      </c>
      <c r="O110" s="68">
        <v>1170</v>
      </c>
      <c r="P110" s="68">
        <v>10</v>
      </c>
      <c r="Q110" s="68">
        <v>200</v>
      </c>
      <c r="R110" s="74">
        <v>2</v>
      </c>
      <c r="S110" s="68">
        <v>225</v>
      </c>
    </row>
    <row r="111" spans="1:19" s="73" customFormat="1" ht="10.199999999999999" customHeight="1">
      <c r="A111" s="64" t="s">
        <v>199</v>
      </c>
      <c r="B111" s="65">
        <v>36</v>
      </c>
      <c r="C111" s="66" t="s">
        <v>53</v>
      </c>
      <c r="D111" s="66" t="str">
        <f t="shared" si="1"/>
        <v>12/100-36-４歳以上児</v>
      </c>
      <c r="E111" s="67">
        <v>49100</v>
      </c>
      <c r="F111" s="67">
        <v>470</v>
      </c>
      <c r="G111" s="68">
        <v>2390</v>
      </c>
      <c r="H111" s="69">
        <v>20</v>
      </c>
      <c r="I111" s="70"/>
      <c r="J111" s="68"/>
      <c r="K111" s="68">
        <v>10020</v>
      </c>
      <c r="L111" s="68">
        <v>100</v>
      </c>
      <c r="M111" s="68">
        <v>1730</v>
      </c>
      <c r="N111" s="68">
        <v>10</v>
      </c>
      <c r="O111" s="71">
        <v>910</v>
      </c>
      <c r="P111" s="71">
        <v>9</v>
      </c>
      <c r="Q111" s="71">
        <v>160</v>
      </c>
      <c r="R111" s="72">
        <v>1</v>
      </c>
      <c r="S111" s="71">
        <v>225</v>
      </c>
    </row>
    <row r="112" spans="1:19" s="73" customFormat="1" ht="10.199999999999999" customHeight="1">
      <c r="A112" s="64" t="s">
        <v>199</v>
      </c>
      <c r="B112" s="65">
        <v>36</v>
      </c>
      <c r="C112" s="66" t="s">
        <v>54</v>
      </c>
      <c r="D112" s="66" t="str">
        <f t="shared" si="1"/>
        <v>12/100-36-３歳児</v>
      </c>
      <c r="E112" s="67">
        <v>56620</v>
      </c>
      <c r="F112" s="67">
        <v>540</v>
      </c>
      <c r="G112" s="68">
        <v>2390</v>
      </c>
      <c r="H112" s="68">
        <v>20</v>
      </c>
      <c r="I112" s="68"/>
      <c r="J112" s="68"/>
      <c r="K112" s="68">
        <v>10020</v>
      </c>
      <c r="L112" s="68">
        <v>100</v>
      </c>
      <c r="M112" s="68">
        <v>1730</v>
      </c>
      <c r="N112" s="68">
        <v>10</v>
      </c>
      <c r="O112" s="68">
        <v>910</v>
      </c>
      <c r="P112" s="68">
        <v>9</v>
      </c>
      <c r="Q112" s="68">
        <v>160</v>
      </c>
      <c r="R112" s="74">
        <v>1</v>
      </c>
      <c r="S112" s="68">
        <v>225</v>
      </c>
    </row>
    <row r="113" spans="1:19" s="73" customFormat="1" ht="10.199999999999999" customHeight="1">
      <c r="A113" s="64" t="s">
        <v>199</v>
      </c>
      <c r="B113" s="65">
        <v>46</v>
      </c>
      <c r="C113" s="66" t="s">
        <v>53</v>
      </c>
      <c r="D113" s="66" t="str">
        <f t="shared" si="1"/>
        <v>12/100-46-４歳以上児</v>
      </c>
      <c r="E113" s="67">
        <v>45420</v>
      </c>
      <c r="F113" s="67">
        <v>430</v>
      </c>
      <c r="G113" s="68">
        <v>1790</v>
      </c>
      <c r="H113" s="69">
        <v>10</v>
      </c>
      <c r="I113" s="70"/>
      <c r="J113" s="68"/>
      <c r="K113" s="68">
        <v>7520</v>
      </c>
      <c r="L113" s="68">
        <v>70</v>
      </c>
      <c r="M113" s="68">
        <v>1300</v>
      </c>
      <c r="N113" s="68">
        <v>10</v>
      </c>
      <c r="O113" s="71">
        <v>680</v>
      </c>
      <c r="P113" s="71">
        <v>6</v>
      </c>
      <c r="Q113" s="71">
        <v>120</v>
      </c>
      <c r="R113" s="72">
        <v>1</v>
      </c>
      <c r="S113" s="71">
        <v>225</v>
      </c>
    </row>
    <row r="114" spans="1:19" s="73" customFormat="1" ht="10.199999999999999" customHeight="1">
      <c r="A114" s="64" t="s">
        <v>199</v>
      </c>
      <c r="B114" s="65">
        <v>46</v>
      </c>
      <c r="C114" s="66" t="s">
        <v>54</v>
      </c>
      <c r="D114" s="66" t="str">
        <f t="shared" si="1"/>
        <v>12/100-46-３歳児</v>
      </c>
      <c r="E114" s="67">
        <v>52940</v>
      </c>
      <c r="F114" s="67">
        <v>510</v>
      </c>
      <c r="G114" s="68">
        <v>1790</v>
      </c>
      <c r="H114" s="68">
        <v>10</v>
      </c>
      <c r="I114" s="68"/>
      <c r="J114" s="68"/>
      <c r="K114" s="68">
        <v>7520</v>
      </c>
      <c r="L114" s="68">
        <v>70</v>
      </c>
      <c r="M114" s="68">
        <v>1300</v>
      </c>
      <c r="N114" s="68">
        <v>10</v>
      </c>
      <c r="O114" s="68">
        <v>680</v>
      </c>
      <c r="P114" s="68">
        <v>6</v>
      </c>
      <c r="Q114" s="68">
        <v>120</v>
      </c>
      <c r="R114" s="74">
        <v>1</v>
      </c>
      <c r="S114" s="68">
        <v>225</v>
      </c>
    </row>
    <row r="115" spans="1:19" s="73" customFormat="1" ht="10.199999999999999" customHeight="1">
      <c r="A115" s="64" t="s">
        <v>199</v>
      </c>
      <c r="B115" s="65">
        <v>61</v>
      </c>
      <c r="C115" s="66" t="s">
        <v>53</v>
      </c>
      <c r="D115" s="66" t="str">
        <f t="shared" si="1"/>
        <v>12/100-61-４歳以上児</v>
      </c>
      <c r="E115" s="67">
        <v>40260</v>
      </c>
      <c r="F115" s="67">
        <v>380</v>
      </c>
      <c r="G115" s="68">
        <v>1430</v>
      </c>
      <c r="H115" s="69">
        <v>10</v>
      </c>
      <c r="I115" s="70"/>
      <c r="J115" s="68"/>
      <c r="K115" s="68">
        <v>6010</v>
      </c>
      <c r="L115" s="68">
        <v>60</v>
      </c>
      <c r="M115" s="68">
        <v>1040</v>
      </c>
      <c r="N115" s="68">
        <v>10</v>
      </c>
      <c r="O115" s="71">
        <v>570</v>
      </c>
      <c r="P115" s="71">
        <v>5</v>
      </c>
      <c r="Q115" s="71">
        <v>100</v>
      </c>
      <c r="R115" s="72">
        <v>1</v>
      </c>
      <c r="S115" s="71">
        <v>225</v>
      </c>
    </row>
    <row r="116" spans="1:19" s="73" customFormat="1" ht="10.199999999999999" customHeight="1">
      <c r="A116" s="64" t="s">
        <v>199</v>
      </c>
      <c r="B116" s="65">
        <v>61</v>
      </c>
      <c r="C116" s="66" t="s">
        <v>54</v>
      </c>
      <c r="D116" s="66" t="str">
        <f t="shared" si="1"/>
        <v>12/100-61-３歳児</v>
      </c>
      <c r="E116" s="67">
        <v>47780</v>
      </c>
      <c r="F116" s="67">
        <v>450</v>
      </c>
      <c r="G116" s="68">
        <v>1430</v>
      </c>
      <c r="H116" s="68">
        <v>10</v>
      </c>
      <c r="I116" s="68"/>
      <c r="J116" s="68"/>
      <c r="K116" s="68">
        <v>6010</v>
      </c>
      <c r="L116" s="68">
        <v>60</v>
      </c>
      <c r="M116" s="68">
        <v>1040</v>
      </c>
      <c r="N116" s="68">
        <v>10</v>
      </c>
      <c r="O116" s="68">
        <v>570</v>
      </c>
      <c r="P116" s="68">
        <v>5</v>
      </c>
      <c r="Q116" s="68">
        <v>100</v>
      </c>
      <c r="R116" s="74">
        <v>1</v>
      </c>
      <c r="S116" s="68">
        <v>225</v>
      </c>
    </row>
    <row r="117" spans="1:19" s="75" customFormat="1" ht="10.199999999999999" customHeight="1">
      <c r="A117" s="64" t="s">
        <v>199</v>
      </c>
      <c r="B117" s="65">
        <v>76</v>
      </c>
      <c r="C117" s="66" t="s">
        <v>53</v>
      </c>
      <c r="D117" s="66" t="str">
        <f t="shared" si="1"/>
        <v>12/100-76-４歳以上児</v>
      </c>
      <c r="E117" s="67">
        <v>36780</v>
      </c>
      <c r="F117" s="67">
        <v>340</v>
      </c>
      <c r="G117" s="68">
        <v>1190</v>
      </c>
      <c r="H117" s="69">
        <v>10</v>
      </c>
      <c r="I117" s="70"/>
      <c r="J117" s="68"/>
      <c r="K117" s="68">
        <v>5010</v>
      </c>
      <c r="L117" s="68">
        <v>50</v>
      </c>
      <c r="M117" s="68">
        <v>860</v>
      </c>
      <c r="N117" s="68">
        <v>8</v>
      </c>
      <c r="O117" s="71">
        <v>500</v>
      </c>
      <c r="P117" s="71">
        <v>5</v>
      </c>
      <c r="Q117" s="71">
        <v>80</v>
      </c>
      <c r="R117" s="72">
        <v>1</v>
      </c>
      <c r="S117" s="71">
        <v>225</v>
      </c>
    </row>
    <row r="118" spans="1:19" s="75" customFormat="1" ht="10.199999999999999" customHeight="1">
      <c r="A118" s="64" t="s">
        <v>199</v>
      </c>
      <c r="B118" s="65">
        <v>76</v>
      </c>
      <c r="C118" s="66" t="s">
        <v>54</v>
      </c>
      <c r="D118" s="66" t="str">
        <f t="shared" si="1"/>
        <v>12/100-76-３歳児</v>
      </c>
      <c r="E118" s="67">
        <v>44300</v>
      </c>
      <c r="F118" s="67">
        <v>420</v>
      </c>
      <c r="G118" s="68">
        <v>1190</v>
      </c>
      <c r="H118" s="68">
        <v>10</v>
      </c>
      <c r="I118" s="68"/>
      <c r="J118" s="68"/>
      <c r="K118" s="68">
        <v>5010</v>
      </c>
      <c r="L118" s="68">
        <v>50</v>
      </c>
      <c r="M118" s="68">
        <v>860</v>
      </c>
      <c r="N118" s="68">
        <v>8</v>
      </c>
      <c r="O118" s="68">
        <v>500</v>
      </c>
      <c r="P118" s="68">
        <v>5</v>
      </c>
      <c r="Q118" s="68">
        <v>80</v>
      </c>
      <c r="R118" s="74">
        <v>1</v>
      </c>
      <c r="S118" s="68">
        <v>225</v>
      </c>
    </row>
    <row r="119" spans="1:19" s="75" customFormat="1" ht="10.199999999999999" customHeight="1">
      <c r="A119" s="64" t="s">
        <v>199</v>
      </c>
      <c r="B119" s="65">
        <v>91</v>
      </c>
      <c r="C119" s="66" t="s">
        <v>53</v>
      </c>
      <c r="D119" s="66" t="str">
        <f t="shared" si="1"/>
        <v>12/100-91-４歳以上児</v>
      </c>
      <c r="E119" s="67">
        <v>34290</v>
      </c>
      <c r="F119" s="67">
        <v>320</v>
      </c>
      <c r="G119" s="68">
        <v>1020</v>
      </c>
      <c r="H119" s="69">
        <v>10</v>
      </c>
      <c r="I119" s="70"/>
      <c r="J119" s="68"/>
      <c r="K119" s="68">
        <v>4290</v>
      </c>
      <c r="L119" s="68">
        <v>40</v>
      </c>
      <c r="M119" s="68">
        <v>740</v>
      </c>
      <c r="N119" s="68">
        <v>7</v>
      </c>
      <c r="O119" s="71">
        <v>440</v>
      </c>
      <c r="P119" s="71">
        <v>4</v>
      </c>
      <c r="Q119" s="71">
        <v>80</v>
      </c>
      <c r="R119" s="72">
        <v>1</v>
      </c>
      <c r="S119" s="71">
        <v>225</v>
      </c>
    </row>
    <row r="120" spans="1:19" s="75" customFormat="1" ht="10.199999999999999" customHeight="1">
      <c r="A120" s="64" t="s">
        <v>199</v>
      </c>
      <c r="B120" s="65">
        <v>91</v>
      </c>
      <c r="C120" s="66" t="s">
        <v>54</v>
      </c>
      <c r="D120" s="66" t="str">
        <f t="shared" si="1"/>
        <v>12/100-91-３歳児</v>
      </c>
      <c r="E120" s="67">
        <v>41810</v>
      </c>
      <c r="F120" s="67">
        <v>400</v>
      </c>
      <c r="G120" s="68">
        <v>1020</v>
      </c>
      <c r="H120" s="68">
        <v>10</v>
      </c>
      <c r="I120" s="68"/>
      <c r="J120" s="68"/>
      <c r="K120" s="68">
        <v>4290</v>
      </c>
      <c r="L120" s="68">
        <v>40</v>
      </c>
      <c r="M120" s="68">
        <v>740</v>
      </c>
      <c r="N120" s="68">
        <v>7</v>
      </c>
      <c r="O120" s="68">
        <v>440</v>
      </c>
      <c r="P120" s="68">
        <v>4</v>
      </c>
      <c r="Q120" s="68">
        <v>80</v>
      </c>
      <c r="R120" s="74">
        <v>1</v>
      </c>
      <c r="S120" s="68">
        <v>225</v>
      </c>
    </row>
    <row r="121" spans="1:19" s="75" customFormat="1" ht="10.199999999999999" customHeight="1">
      <c r="A121" s="64" t="s">
        <v>199</v>
      </c>
      <c r="B121" s="65">
        <v>106</v>
      </c>
      <c r="C121" s="66" t="s">
        <v>53</v>
      </c>
      <c r="D121" s="66" t="str">
        <f t="shared" si="1"/>
        <v>12/100-106-４歳以上児</v>
      </c>
      <c r="E121" s="67">
        <v>32460</v>
      </c>
      <c r="F121" s="67">
        <v>300</v>
      </c>
      <c r="G121" s="68">
        <v>890</v>
      </c>
      <c r="H121" s="69">
        <v>8</v>
      </c>
      <c r="I121" s="70"/>
      <c r="J121" s="68"/>
      <c r="K121" s="68">
        <v>3760</v>
      </c>
      <c r="L121" s="68">
        <v>30</v>
      </c>
      <c r="M121" s="68">
        <v>650</v>
      </c>
      <c r="N121" s="68">
        <v>6</v>
      </c>
      <c r="O121" s="71">
        <v>410</v>
      </c>
      <c r="P121" s="71">
        <v>4</v>
      </c>
      <c r="Q121" s="71">
        <v>70</v>
      </c>
      <c r="R121" s="72">
        <v>1</v>
      </c>
      <c r="S121" s="71">
        <v>225</v>
      </c>
    </row>
    <row r="122" spans="1:19" s="75" customFormat="1" ht="10.199999999999999" customHeight="1">
      <c r="A122" s="64" t="s">
        <v>199</v>
      </c>
      <c r="B122" s="65">
        <v>106</v>
      </c>
      <c r="C122" s="66" t="s">
        <v>54</v>
      </c>
      <c r="D122" s="66" t="str">
        <f t="shared" si="1"/>
        <v>12/100-106-３歳児</v>
      </c>
      <c r="E122" s="67">
        <v>39980</v>
      </c>
      <c r="F122" s="67">
        <v>380</v>
      </c>
      <c r="G122" s="68">
        <v>890</v>
      </c>
      <c r="H122" s="68">
        <v>8</v>
      </c>
      <c r="I122" s="68"/>
      <c r="J122" s="68"/>
      <c r="K122" s="68">
        <v>3760</v>
      </c>
      <c r="L122" s="68">
        <v>30</v>
      </c>
      <c r="M122" s="68">
        <v>650</v>
      </c>
      <c r="N122" s="68">
        <v>6</v>
      </c>
      <c r="O122" s="68">
        <v>410</v>
      </c>
      <c r="P122" s="68">
        <v>4</v>
      </c>
      <c r="Q122" s="68">
        <v>70</v>
      </c>
      <c r="R122" s="74">
        <v>1</v>
      </c>
      <c r="S122" s="68">
        <v>225</v>
      </c>
    </row>
    <row r="123" spans="1:19" s="75" customFormat="1" ht="10.199999999999999" customHeight="1">
      <c r="A123" s="64" t="s">
        <v>199</v>
      </c>
      <c r="B123" s="65">
        <v>121</v>
      </c>
      <c r="C123" s="66" t="s">
        <v>53</v>
      </c>
      <c r="D123" s="66" t="str">
        <f t="shared" si="1"/>
        <v>12/100-121-４歳以上児</v>
      </c>
      <c r="E123" s="67">
        <v>31000</v>
      </c>
      <c r="F123" s="67">
        <v>290</v>
      </c>
      <c r="G123" s="68">
        <v>790</v>
      </c>
      <c r="H123" s="69">
        <v>7</v>
      </c>
      <c r="I123" s="70">
        <v>640</v>
      </c>
      <c r="J123" s="68">
        <v>6</v>
      </c>
      <c r="K123" s="68">
        <v>3340</v>
      </c>
      <c r="L123" s="68">
        <v>30</v>
      </c>
      <c r="M123" s="68">
        <v>570</v>
      </c>
      <c r="N123" s="68">
        <v>5</v>
      </c>
      <c r="O123" s="71">
        <v>370</v>
      </c>
      <c r="P123" s="71">
        <v>3</v>
      </c>
      <c r="Q123" s="71">
        <v>60</v>
      </c>
      <c r="R123" s="72">
        <v>1</v>
      </c>
      <c r="S123" s="71">
        <v>225</v>
      </c>
    </row>
    <row r="124" spans="1:19" s="75" customFormat="1" ht="10.199999999999999" customHeight="1">
      <c r="A124" s="64" t="s">
        <v>199</v>
      </c>
      <c r="B124" s="65">
        <v>121</v>
      </c>
      <c r="C124" s="66" t="s">
        <v>54</v>
      </c>
      <c r="D124" s="66" t="str">
        <f t="shared" si="1"/>
        <v>12/100-121-３歳児</v>
      </c>
      <c r="E124" s="67">
        <v>38520</v>
      </c>
      <c r="F124" s="67">
        <v>360</v>
      </c>
      <c r="G124" s="68">
        <v>790</v>
      </c>
      <c r="H124" s="68">
        <v>7</v>
      </c>
      <c r="I124" s="68">
        <v>640</v>
      </c>
      <c r="J124" s="68">
        <v>6</v>
      </c>
      <c r="K124" s="68">
        <v>3340</v>
      </c>
      <c r="L124" s="68">
        <v>30</v>
      </c>
      <c r="M124" s="68">
        <v>570</v>
      </c>
      <c r="N124" s="68">
        <v>5</v>
      </c>
      <c r="O124" s="68">
        <v>370</v>
      </c>
      <c r="P124" s="68">
        <v>3</v>
      </c>
      <c r="Q124" s="68">
        <v>60</v>
      </c>
      <c r="R124" s="74">
        <v>1</v>
      </c>
      <c r="S124" s="68">
        <v>225</v>
      </c>
    </row>
    <row r="125" spans="1:19" s="75" customFormat="1" ht="10.199999999999999" customHeight="1">
      <c r="A125" s="64" t="s">
        <v>199</v>
      </c>
      <c r="B125" s="65">
        <v>136</v>
      </c>
      <c r="C125" s="66" t="s">
        <v>53</v>
      </c>
      <c r="D125" s="66" t="str">
        <f t="shared" si="1"/>
        <v>12/100-136-４歳以上児</v>
      </c>
      <c r="E125" s="67">
        <v>29860</v>
      </c>
      <c r="F125" s="67">
        <v>280</v>
      </c>
      <c r="G125" s="68">
        <v>710</v>
      </c>
      <c r="H125" s="69">
        <v>7</v>
      </c>
      <c r="I125" s="70">
        <v>570</v>
      </c>
      <c r="J125" s="68">
        <v>5</v>
      </c>
      <c r="K125" s="68">
        <v>3000</v>
      </c>
      <c r="L125" s="68">
        <v>30</v>
      </c>
      <c r="M125" s="68">
        <v>520</v>
      </c>
      <c r="N125" s="68">
        <v>5</v>
      </c>
      <c r="O125" s="71">
        <v>350</v>
      </c>
      <c r="P125" s="71">
        <v>3</v>
      </c>
      <c r="Q125" s="71">
        <v>60</v>
      </c>
      <c r="R125" s="72">
        <v>1</v>
      </c>
      <c r="S125" s="71">
        <v>225</v>
      </c>
    </row>
    <row r="126" spans="1:19" s="75" customFormat="1" ht="10.199999999999999" customHeight="1">
      <c r="A126" s="64" t="s">
        <v>199</v>
      </c>
      <c r="B126" s="65">
        <v>136</v>
      </c>
      <c r="C126" s="66" t="s">
        <v>54</v>
      </c>
      <c r="D126" s="66" t="str">
        <f t="shared" si="1"/>
        <v>12/100-136-３歳児</v>
      </c>
      <c r="E126" s="67">
        <v>37380</v>
      </c>
      <c r="F126" s="67">
        <v>350</v>
      </c>
      <c r="G126" s="68">
        <v>710</v>
      </c>
      <c r="H126" s="68">
        <v>7</v>
      </c>
      <c r="I126" s="68">
        <v>570</v>
      </c>
      <c r="J126" s="68">
        <v>5</v>
      </c>
      <c r="K126" s="68">
        <v>3000</v>
      </c>
      <c r="L126" s="68">
        <v>30</v>
      </c>
      <c r="M126" s="68">
        <v>520</v>
      </c>
      <c r="N126" s="68">
        <v>5</v>
      </c>
      <c r="O126" s="68">
        <v>350</v>
      </c>
      <c r="P126" s="68">
        <v>3</v>
      </c>
      <c r="Q126" s="68">
        <v>60</v>
      </c>
      <c r="R126" s="74">
        <v>1</v>
      </c>
      <c r="S126" s="68">
        <v>225</v>
      </c>
    </row>
    <row r="127" spans="1:19" s="75" customFormat="1" ht="10.199999999999999" customHeight="1">
      <c r="A127" s="64" t="s">
        <v>199</v>
      </c>
      <c r="B127" s="65">
        <v>151</v>
      </c>
      <c r="C127" s="66" t="s">
        <v>53</v>
      </c>
      <c r="D127" s="66" t="str">
        <f t="shared" si="1"/>
        <v>12/100-151-４歳以上児</v>
      </c>
      <c r="E127" s="67">
        <v>28140</v>
      </c>
      <c r="F127" s="67">
        <v>260</v>
      </c>
      <c r="G127" s="68">
        <v>590</v>
      </c>
      <c r="H127" s="69">
        <v>5</v>
      </c>
      <c r="I127" s="70">
        <v>480</v>
      </c>
      <c r="J127" s="68">
        <v>4</v>
      </c>
      <c r="K127" s="68">
        <v>2500</v>
      </c>
      <c r="L127" s="68">
        <v>20</v>
      </c>
      <c r="M127" s="68">
        <v>500</v>
      </c>
      <c r="N127" s="68">
        <v>5</v>
      </c>
      <c r="O127" s="71">
        <v>300</v>
      </c>
      <c r="P127" s="71">
        <v>3</v>
      </c>
      <c r="Q127" s="71">
        <v>50</v>
      </c>
      <c r="R127" s="72">
        <v>1</v>
      </c>
      <c r="S127" s="71">
        <v>225</v>
      </c>
    </row>
    <row r="128" spans="1:19" s="75" customFormat="1" ht="10.199999999999999" customHeight="1">
      <c r="A128" s="64" t="s">
        <v>199</v>
      </c>
      <c r="B128" s="65">
        <v>151</v>
      </c>
      <c r="C128" s="66" t="s">
        <v>54</v>
      </c>
      <c r="D128" s="66" t="str">
        <f t="shared" si="1"/>
        <v>12/100-151-３歳児</v>
      </c>
      <c r="E128" s="67">
        <v>35660</v>
      </c>
      <c r="F128" s="67">
        <v>330</v>
      </c>
      <c r="G128" s="68">
        <v>590</v>
      </c>
      <c r="H128" s="68">
        <v>5</v>
      </c>
      <c r="I128" s="68">
        <v>480</v>
      </c>
      <c r="J128" s="68">
        <v>4</v>
      </c>
      <c r="K128" s="68">
        <v>2500</v>
      </c>
      <c r="L128" s="68">
        <v>20</v>
      </c>
      <c r="M128" s="68">
        <v>500</v>
      </c>
      <c r="N128" s="68">
        <v>5</v>
      </c>
      <c r="O128" s="68">
        <v>300</v>
      </c>
      <c r="P128" s="68">
        <v>3</v>
      </c>
      <c r="Q128" s="68">
        <v>50</v>
      </c>
      <c r="R128" s="74">
        <v>1</v>
      </c>
      <c r="S128" s="68">
        <v>225</v>
      </c>
    </row>
    <row r="129" spans="1:19" s="75" customFormat="1" ht="10.199999999999999" customHeight="1">
      <c r="A129" s="64" t="s">
        <v>199</v>
      </c>
      <c r="B129" s="65">
        <v>181</v>
      </c>
      <c r="C129" s="66" t="s">
        <v>53</v>
      </c>
      <c r="D129" s="66" t="str">
        <f t="shared" si="1"/>
        <v>12/100-181-４歳以上児</v>
      </c>
      <c r="E129" s="67">
        <v>26890</v>
      </c>
      <c r="F129" s="67">
        <v>250</v>
      </c>
      <c r="G129" s="68">
        <v>510</v>
      </c>
      <c r="H129" s="69">
        <v>5</v>
      </c>
      <c r="I129" s="70">
        <v>410</v>
      </c>
      <c r="J129" s="68">
        <v>4</v>
      </c>
      <c r="K129" s="68">
        <v>2140</v>
      </c>
      <c r="L129" s="68">
        <v>20</v>
      </c>
      <c r="M129" s="68">
        <v>500</v>
      </c>
      <c r="N129" s="68">
        <v>5</v>
      </c>
      <c r="O129" s="71">
        <v>270</v>
      </c>
      <c r="P129" s="71">
        <v>2</v>
      </c>
      <c r="Q129" s="71">
        <v>40</v>
      </c>
      <c r="R129" s="72">
        <v>1</v>
      </c>
      <c r="S129" s="71">
        <v>225</v>
      </c>
    </row>
    <row r="130" spans="1:19" s="75" customFormat="1" ht="10.199999999999999" customHeight="1">
      <c r="A130" s="64" t="s">
        <v>199</v>
      </c>
      <c r="B130" s="65">
        <v>181</v>
      </c>
      <c r="C130" s="66" t="s">
        <v>54</v>
      </c>
      <c r="D130" s="66" t="str">
        <f t="shared" si="1"/>
        <v>12/100-181-３歳児</v>
      </c>
      <c r="E130" s="67">
        <v>34410</v>
      </c>
      <c r="F130" s="67">
        <v>320</v>
      </c>
      <c r="G130" s="68">
        <v>510</v>
      </c>
      <c r="H130" s="68">
        <v>5</v>
      </c>
      <c r="I130" s="68">
        <v>410</v>
      </c>
      <c r="J130" s="68">
        <v>4</v>
      </c>
      <c r="K130" s="68">
        <v>2140</v>
      </c>
      <c r="L130" s="68">
        <v>20</v>
      </c>
      <c r="M130" s="68">
        <v>500</v>
      </c>
      <c r="N130" s="68">
        <v>5</v>
      </c>
      <c r="O130" s="68">
        <v>270</v>
      </c>
      <c r="P130" s="68">
        <v>2</v>
      </c>
      <c r="Q130" s="68">
        <v>40</v>
      </c>
      <c r="R130" s="74">
        <v>1</v>
      </c>
      <c r="S130" s="68">
        <v>225</v>
      </c>
    </row>
    <row r="131" spans="1:19" s="75" customFormat="1" ht="10.199999999999999" customHeight="1">
      <c r="A131" s="64" t="s">
        <v>199</v>
      </c>
      <c r="B131" s="65">
        <v>211</v>
      </c>
      <c r="C131" s="66" t="s">
        <v>53</v>
      </c>
      <c r="D131" s="66" t="str">
        <f t="shared" si="1"/>
        <v>12/100-211-４歳以上児</v>
      </c>
      <c r="E131" s="67">
        <v>25960</v>
      </c>
      <c r="F131" s="67">
        <v>240</v>
      </c>
      <c r="G131" s="68">
        <v>440</v>
      </c>
      <c r="H131" s="69">
        <v>4</v>
      </c>
      <c r="I131" s="70">
        <v>360</v>
      </c>
      <c r="J131" s="68">
        <v>3</v>
      </c>
      <c r="K131" s="68">
        <v>1880</v>
      </c>
      <c r="L131" s="68">
        <v>10</v>
      </c>
      <c r="M131" s="68">
        <v>500</v>
      </c>
      <c r="N131" s="68">
        <v>5</v>
      </c>
      <c r="O131" s="71">
        <v>250</v>
      </c>
      <c r="P131" s="71">
        <v>2</v>
      </c>
      <c r="Q131" s="71">
        <v>40</v>
      </c>
      <c r="R131" s="72">
        <v>1</v>
      </c>
      <c r="S131" s="71">
        <v>225</v>
      </c>
    </row>
    <row r="132" spans="1:19" s="75" customFormat="1" ht="10.199999999999999" customHeight="1">
      <c r="A132" s="64" t="s">
        <v>199</v>
      </c>
      <c r="B132" s="65">
        <v>211</v>
      </c>
      <c r="C132" s="66" t="s">
        <v>54</v>
      </c>
      <c r="D132" s="66" t="str">
        <f t="shared" ref="D132:D195" si="2">CONCATENATE($A132,"-",$B132,"-",$C132)</f>
        <v>12/100-211-３歳児</v>
      </c>
      <c r="E132" s="67">
        <v>33480</v>
      </c>
      <c r="F132" s="67">
        <v>310</v>
      </c>
      <c r="G132" s="68">
        <v>440</v>
      </c>
      <c r="H132" s="68">
        <v>4</v>
      </c>
      <c r="I132" s="68">
        <v>360</v>
      </c>
      <c r="J132" s="68">
        <v>3</v>
      </c>
      <c r="K132" s="68">
        <v>1880</v>
      </c>
      <c r="L132" s="68">
        <v>10</v>
      </c>
      <c r="M132" s="68">
        <v>500</v>
      </c>
      <c r="N132" s="68">
        <v>5</v>
      </c>
      <c r="O132" s="68">
        <v>250</v>
      </c>
      <c r="P132" s="68">
        <v>2</v>
      </c>
      <c r="Q132" s="68">
        <v>40</v>
      </c>
      <c r="R132" s="74">
        <v>1</v>
      </c>
      <c r="S132" s="68">
        <v>225</v>
      </c>
    </row>
    <row r="133" spans="1:19" s="75" customFormat="1" ht="10.199999999999999" customHeight="1">
      <c r="A133" s="64" t="s">
        <v>199</v>
      </c>
      <c r="B133" s="65">
        <v>241</v>
      </c>
      <c r="C133" s="66" t="s">
        <v>53</v>
      </c>
      <c r="D133" s="66" t="str">
        <f t="shared" si="2"/>
        <v>12/100-241-４歳以上児</v>
      </c>
      <c r="E133" s="67">
        <v>25240</v>
      </c>
      <c r="F133" s="67">
        <v>230</v>
      </c>
      <c r="G133" s="68">
        <v>390</v>
      </c>
      <c r="H133" s="69">
        <v>3</v>
      </c>
      <c r="I133" s="70">
        <v>320</v>
      </c>
      <c r="J133" s="68">
        <v>3</v>
      </c>
      <c r="K133" s="68">
        <v>1670</v>
      </c>
      <c r="L133" s="68">
        <v>10</v>
      </c>
      <c r="M133" s="68">
        <v>500</v>
      </c>
      <c r="N133" s="68">
        <v>5</v>
      </c>
      <c r="O133" s="71">
        <v>220</v>
      </c>
      <c r="P133" s="71">
        <v>2</v>
      </c>
      <c r="Q133" s="71">
        <v>40</v>
      </c>
      <c r="R133" s="72">
        <v>1</v>
      </c>
      <c r="S133" s="71">
        <v>225</v>
      </c>
    </row>
    <row r="134" spans="1:19" s="75" customFormat="1" ht="10.199999999999999" customHeight="1">
      <c r="A134" s="64" t="s">
        <v>199</v>
      </c>
      <c r="B134" s="65">
        <v>241</v>
      </c>
      <c r="C134" s="66" t="s">
        <v>54</v>
      </c>
      <c r="D134" s="66" t="str">
        <f t="shared" si="2"/>
        <v>12/100-241-３歳児</v>
      </c>
      <c r="E134" s="67">
        <v>32760</v>
      </c>
      <c r="F134" s="67">
        <v>300</v>
      </c>
      <c r="G134" s="68">
        <v>390</v>
      </c>
      <c r="H134" s="68">
        <v>3</v>
      </c>
      <c r="I134" s="68">
        <v>320</v>
      </c>
      <c r="J134" s="68">
        <v>3</v>
      </c>
      <c r="K134" s="68">
        <v>1670</v>
      </c>
      <c r="L134" s="68">
        <v>10</v>
      </c>
      <c r="M134" s="68">
        <v>500</v>
      </c>
      <c r="N134" s="68">
        <v>5</v>
      </c>
      <c r="O134" s="68">
        <v>220</v>
      </c>
      <c r="P134" s="68">
        <v>2</v>
      </c>
      <c r="Q134" s="68">
        <v>40</v>
      </c>
      <c r="R134" s="74">
        <v>1</v>
      </c>
      <c r="S134" s="68">
        <v>225</v>
      </c>
    </row>
    <row r="135" spans="1:19" s="75" customFormat="1" ht="10.199999999999999" customHeight="1">
      <c r="A135" s="64" t="s">
        <v>199</v>
      </c>
      <c r="B135" s="65">
        <v>271</v>
      </c>
      <c r="C135" s="66" t="s">
        <v>53</v>
      </c>
      <c r="D135" s="66" t="str">
        <f t="shared" si="2"/>
        <v>12/100-271-４歳以上児</v>
      </c>
      <c r="E135" s="67">
        <v>24670</v>
      </c>
      <c r="F135" s="67">
        <v>220</v>
      </c>
      <c r="G135" s="68">
        <v>350</v>
      </c>
      <c r="H135" s="69">
        <v>3</v>
      </c>
      <c r="I135" s="70">
        <v>280</v>
      </c>
      <c r="J135" s="68">
        <v>2</v>
      </c>
      <c r="K135" s="68">
        <v>1500</v>
      </c>
      <c r="L135" s="68">
        <v>10</v>
      </c>
      <c r="M135" s="68">
        <v>500</v>
      </c>
      <c r="N135" s="68">
        <v>5</v>
      </c>
      <c r="O135" s="71">
        <v>200</v>
      </c>
      <c r="P135" s="71">
        <v>2</v>
      </c>
      <c r="Q135" s="71">
        <v>30</v>
      </c>
      <c r="R135" s="72">
        <v>1</v>
      </c>
      <c r="S135" s="71">
        <v>225</v>
      </c>
    </row>
    <row r="136" spans="1:19" s="75" customFormat="1" ht="10.199999999999999" customHeight="1">
      <c r="A136" s="64" t="s">
        <v>199</v>
      </c>
      <c r="B136" s="65">
        <v>271</v>
      </c>
      <c r="C136" s="66" t="s">
        <v>54</v>
      </c>
      <c r="D136" s="66" t="str">
        <f t="shared" si="2"/>
        <v>12/100-271-３歳児</v>
      </c>
      <c r="E136" s="67">
        <v>32190</v>
      </c>
      <c r="F136" s="67">
        <v>300</v>
      </c>
      <c r="G136" s="68">
        <v>350</v>
      </c>
      <c r="H136" s="68">
        <v>3</v>
      </c>
      <c r="I136" s="68">
        <v>280</v>
      </c>
      <c r="J136" s="68">
        <v>2</v>
      </c>
      <c r="K136" s="68">
        <v>1500</v>
      </c>
      <c r="L136" s="68">
        <v>10</v>
      </c>
      <c r="M136" s="68">
        <v>500</v>
      </c>
      <c r="N136" s="68">
        <v>5</v>
      </c>
      <c r="O136" s="68">
        <v>200</v>
      </c>
      <c r="P136" s="68">
        <v>2</v>
      </c>
      <c r="Q136" s="68">
        <v>30</v>
      </c>
      <c r="R136" s="74">
        <v>1</v>
      </c>
      <c r="S136" s="68">
        <v>225</v>
      </c>
    </row>
    <row r="137" spans="1:19" s="75" customFormat="1" ht="10.199999999999999" customHeight="1">
      <c r="A137" s="64" t="s">
        <v>199</v>
      </c>
      <c r="B137" s="65">
        <v>301</v>
      </c>
      <c r="C137" s="66" t="s">
        <v>53</v>
      </c>
      <c r="D137" s="66" t="str">
        <f t="shared" si="2"/>
        <v>12/100-301-４歳以上児</v>
      </c>
      <c r="E137" s="67">
        <v>22840</v>
      </c>
      <c r="F137" s="67">
        <v>210</v>
      </c>
      <c r="G137" s="68">
        <v>320</v>
      </c>
      <c r="H137" s="69">
        <v>3</v>
      </c>
      <c r="I137" s="70">
        <v>260</v>
      </c>
      <c r="J137" s="68">
        <v>2</v>
      </c>
      <c r="K137" s="68">
        <v>1360</v>
      </c>
      <c r="L137" s="68">
        <v>10</v>
      </c>
      <c r="M137" s="68">
        <v>500</v>
      </c>
      <c r="N137" s="68">
        <v>5</v>
      </c>
      <c r="O137" s="71">
        <v>180</v>
      </c>
      <c r="P137" s="71">
        <v>1</v>
      </c>
      <c r="Q137" s="71">
        <v>30</v>
      </c>
      <c r="R137" s="72">
        <v>1</v>
      </c>
      <c r="S137" s="71">
        <v>225</v>
      </c>
    </row>
    <row r="138" spans="1:19" s="75" customFormat="1" ht="10.199999999999999" customHeight="1">
      <c r="A138" s="64" t="s">
        <v>199</v>
      </c>
      <c r="B138" s="65">
        <v>301</v>
      </c>
      <c r="C138" s="66" t="s">
        <v>54</v>
      </c>
      <c r="D138" s="66" t="str">
        <f t="shared" si="2"/>
        <v>12/100-301-３歳児</v>
      </c>
      <c r="E138" s="67">
        <v>30360</v>
      </c>
      <c r="F138" s="67">
        <v>280</v>
      </c>
      <c r="G138" s="68">
        <v>320</v>
      </c>
      <c r="H138" s="68">
        <v>3</v>
      </c>
      <c r="I138" s="68">
        <v>260</v>
      </c>
      <c r="J138" s="68">
        <v>2</v>
      </c>
      <c r="K138" s="68">
        <v>1360</v>
      </c>
      <c r="L138" s="68">
        <v>10</v>
      </c>
      <c r="M138" s="68">
        <v>500</v>
      </c>
      <c r="N138" s="68">
        <v>5</v>
      </c>
      <c r="O138" s="68">
        <v>180</v>
      </c>
      <c r="P138" s="68">
        <v>1</v>
      </c>
      <c r="Q138" s="68">
        <v>30</v>
      </c>
      <c r="R138" s="74">
        <v>1</v>
      </c>
      <c r="S138" s="68">
        <v>225</v>
      </c>
    </row>
    <row r="139" spans="1:19" s="73" customFormat="1" ht="10.199999999999999" customHeight="1">
      <c r="A139" s="64" t="s">
        <v>200</v>
      </c>
      <c r="B139" s="65">
        <v>1</v>
      </c>
      <c r="C139" s="66" t="s">
        <v>53</v>
      </c>
      <c r="D139" s="66" t="str">
        <f t="shared" si="2"/>
        <v>10/100-1-４歳以上児</v>
      </c>
      <c r="E139" s="67">
        <v>106550</v>
      </c>
      <c r="F139" s="67">
        <v>1040</v>
      </c>
      <c r="G139" s="68">
        <v>7060</v>
      </c>
      <c r="H139" s="69">
        <v>70</v>
      </c>
      <c r="I139" s="70">
        <v>5780</v>
      </c>
      <c r="J139" s="68">
        <v>50</v>
      </c>
      <c r="K139" s="68">
        <v>29590</v>
      </c>
      <c r="L139" s="68">
        <v>290</v>
      </c>
      <c r="M139" s="68">
        <v>3640</v>
      </c>
      <c r="N139" s="68">
        <v>30</v>
      </c>
      <c r="O139" s="71">
        <v>2730</v>
      </c>
      <c r="P139" s="71">
        <v>20</v>
      </c>
      <c r="Q139" s="71">
        <v>480</v>
      </c>
      <c r="R139" s="72">
        <v>4</v>
      </c>
      <c r="S139" s="71">
        <v>225</v>
      </c>
    </row>
    <row r="140" spans="1:19" s="73" customFormat="1" ht="10.199999999999999" customHeight="1">
      <c r="A140" s="64" t="s">
        <v>200</v>
      </c>
      <c r="B140" s="65">
        <v>1</v>
      </c>
      <c r="C140" s="66" t="s">
        <v>54</v>
      </c>
      <c r="D140" s="66" t="str">
        <f t="shared" si="2"/>
        <v>10/100-1-３歳児</v>
      </c>
      <c r="E140" s="67">
        <v>113940</v>
      </c>
      <c r="F140" s="67">
        <v>1120</v>
      </c>
      <c r="G140" s="68">
        <v>7060</v>
      </c>
      <c r="H140" s="68">
        <v>70</v>
      </c>
      <c r="I140" s="68">
        <v>5780</v>
      </c>
      <c r="J140" s="68">
        <v>50</v>
      </c>
      <c r="K140" s="68">
        <v>29590</v>
      </c>
      <c r="L140" s="68">
        <v>290</v>
      </c>
      <c r="M140" s="68">
        <v>3640</v>
      </c>
      <c r="N140" s="68">
        <v>30</v>
      </c>
      <c r="O140" s="68">
        <v>2730</v>
      </c>
      <c r="P140" s="68">
        <v>20</v>
      </c>
      <c r="Q140" s="68">
        <v>480</v>
      </c>
      <c r="R140" s="74">
        <v>4</v>
      </c>
      <c r="S140" s="68">
        <v>225</v>
      </c>
    </row>
    <row r="141" spans="1:19" s="73" customFormat="1" ht="10.199999999999999" customHeight="1">
      <c r="A141" s="64" t="s">
        <v>200</v>
      </c>
      <c r="B141" s="65">
        <v>16</v>
      </c>
      <c r="C141" s="66" t="s">
        <v>53</v>
      </c>
      <c r="D141" s="66" t="str">
        <f t="shared" si="2"/>
        <v>10/100-16-４歳以上児</v>
      </c>
      <c r="E141" s="67">
        <v>65690</v>
      </c>
      <c r="F141" s="67">
        <v>630</v>
      </c>
      <c r="G141" s="68">
        <v>4230</v>
      </c>
      <c r="H141" s="69">
        <v>40</v>
      </c>
      <c r="I141" s="70">
        <v>3470</v>
      </c>
      <c r="J141" s="68">
        <v>30</v>
      </c>
      <c r="K141" s="68">
        <v>17750</v>
      </c>
      <c r="L141" s="68">
        <v>170</v>
      </c>
      <c r="M141" s="68">
        <v>2490</v>
      </c>
      <c r="N141" s="68">
        <v>20</v>
      </c>
      <c r="O141" s="71">
        <v>1630</v>
      </c>
      <c r="P141" s="71">
        <v>10</v>
      </c>
      <c r="Q141" s="71">
        <v>290</v>
      </c>
      <c r="R141" s="72">
        <v>2</v>
      </c>
      <c r="S141" s="71">
        <v>225</v>
      </c>
    </row>
    <row r="142" spans="1:19" s="73" customFormat="1" ht="10.199999999999999" customHeight="1">
      <c r="A142" s="64" t="s">
        <v>200</v>
      </c>
      <c r="B142" s="65">
        <v>16</v>
      </c>
      <c r="C142" s="66" t="s">
        <v>54</v>
      </c>
      <c r="D142" s="66" t="str">
        <f t="shared" si="2"/>
        <v>10/100-16-３歳児</v>
      </c>
      <c r="E142" s="67">
        <v>73080</v>
      </c>
      <c r="F142" s="67">
        <v>710</v>
      </c>
      <c r="G142" s="68">
        <v>4230</v>
      </c>
      <c r="H142" s="68">
        <v>40</v>
      </c>
      <c r="I142" s="68">
        <v>3470</v>
      </c>
      <c r="J142" s="68">
        <v>30</v>
      </c>
      <c r="K142" s="68">
        <v>17750</v>
      </c>
      <c r="L142" s="68">
        <v>170</v>
      </c>
      <c r="M142" s="68">
        <v>2490</v>
      </c>
      <c r="N142" s="68">
        <v>20</v>
      </c>
      <c r="O142" s="68">
        <v>1630</v>
      </c>
      <c r="P142" s="68">
        <v>10</v>
      </c>
      <c r="Q142" s="68">
        <v>290</v>
      </c>
      <c r="R142" s="74">
        <v>2</v>
      </c>
      <c r="S142" s="68">
        <v>225</v>
      </c>
    </row>
    <row r="143" spans="1:19" s="73" customFormat="1" ht="10.199999999999999" customHeight="1">
      <c r="A143" s="64" t="s">
        <v>200</v>
      </c>
      <c r="B143" s="65">
        <v>26</v>
      </c>
      <c r="C143" s="66" t="s">
        <v>53</v>
      </c>
      <c r="D143" s="66" t="str">
        <f t="shared" si="2"/>
        <v>10/100-26-４歳以上児</v>
      </c>
      <c r="E143" s="67">
        <v>48180</v>
      </c>
      <c r="F143" s="67">
        <v>460</v>
      </c>
      <c r="G143" s="68">
        <v>3020</v>
      </c>
      <c r="H143" s="69">
        <v>30</v>
      </c>
      <c r="I143" s="70">
        <v>2480</v>
      </c>
      <c r="J143" s="68">
        <v>20</v>
      </c>
      <c r="K143" s="68">
        <v>12680</v>
      </c>
      <c r="L143" s="68">
        <v>120</v>
      </c>
      <c r="M143" s="68">
        <v>2000</v>
      </c>
      <c r="N143" s="68">
        <v>20</v>
      </c>
      <c r="O143" s="71">
        <v>1170</v>
      </c>
      <c r="P143" s="71">
        <v>10</v>
      </c>
      <c r="Q143" s="71">
        <v>200</v>
      </c>
      <c r="R143" s="72">
        <v>2</v>
      </c>
      <c r="S143" s="71">
        <v>225</v>
      </c>
    </row>
    <row r="144" spans="1:19" s="73" customFormat="1" ht="10.199999999999999" customHeight="1">
      <c r="A144" s="64" t="s">
        <v>200</v>
      </c>
      <c r="B144" s="65">
        <v>26</v>
      </c>
      <c r="C144" s="66" t="s">
        <v>54</v>
      </c>
      <c r="D144" s="66" t="str">
        <f t="shared" si="2"/>
        <v>10/100-26-３歳児</v>
      </c>
      <c r="E144" s="67">
        <v>55570</v>
      </c>
      <c r="F144" s="67">
        <v>530</v>
      </c>
      <c r="G144" s="68">
        <v>3020</v>
      </c>
      <c r="H144" s="68">
        <v>30</v>
      </c>
      <c r="I144" s="68">
        <v>2480</v>
      </c>
      <c r="J144" s="68">
        <v>20</v>
      </c>
      <c r="K144" s="68">
        <v>12680</v>
      </c>
      <c r="L144" s="68">
        <v>120</v>
      </c>
      <c r="M144" s="68">
        <v>2000</v>
      </c>
      <c r="N144" s="68">
        <v>20</v>
      </c>
      <c r="O144" s="68">
        <v>1170</v>
      </c>
      <c r="P144" s="68">
        <v>10</v>
      </c>
      <c r="Q144" s="68">
        <v>200</v>
      </c>
      <c r="R144" s="74">
        <v>2</v>
      </c>
      <c r="S144" s="68">
        <v>225</v>
      </c>
    </row>
    <row r="145" spans="1:19" s="73" customFormat="1" ht="10.199999999999999" customHeight="1">
      <c r="A145" s="64" t="s">
        <v>200</v>
      </c>
      <c r="B145" s="65">
        <v>36</v>
      </c>
      <c r="C145" s="66" t="s">
        <v>53</v>
      </c>
      <c r="D145" s="66" t="str">
        <f t="shared" si="2"/>
        <v>10/100-36-４歳以上児</v>
      </c>
      <c r="E145" s="67">
        <v>48380</v>
      </c>
      <c r="F145" s="67">
        <v>460</v>
      </c>
      <c r="G145" s="68">
        <v>2350</v>
      </c>
      <c r="H145" s="69">
        <v>20</v>
      </c>
      <c r="I145" s="70"/>
      <c r="J145" s="68"/>
      <c r="K145" s="68">
        <v>9860</v>
      </c>
      <c r="L145" s="68">
        <v>90</v>
      </c>
      <c r="M145" s="68">
        <v>1730</v>
      </c>
      <c r="N145" s="68">
        <v>10</v>
      </c>
      <c r="O145" s="71">
        <v>910</v>
      </c>
      <c r="P145" s="71">
        <v>9</v>
      </c>
      <c r="Q145" s="71">
        <v>160</v>
      </c>
      <c r="R145" s="72">
        <v>1</v>
      </c>
      <c r="S145" s="71">
        <v>225</v>
      </c>
    </row>
    <row r="146" spans="1:19" s="73" customFormat="1" ht="10.199999999999999" customHeight="1">
      <c r="A146" s="64" t="s">
        <v>200</v>
      </c>
      <c r="B146" s="65">
        <v>36</v>
      </c>
      <c r="C146" s="66" t="s">
        <v>54</v>
      </c>
      <c r="D146" s="66" t="str">
        <f t="shared" si="2"/>
        <v>10/100-36-３歳児</v>
      </c>
      <c r="E146" s="67">
        <v>55770</v>
      </c>
      <c r="F146" s="67">
        <v>530</v>
      </c>
      <c r="G146" s="68">
        <v>2350</v>
      </c>
      <c r="H146" s="68">
        <v>20</v>
      </c>
      <c r="I146" s="68"/>
      <c r="J146" s="68"/>
      <c r="K146" s="68">
        <v>9860</v>
      </c>
      <c r="L146" s="68">
        <v>90</v>
      </c>
      <c r="M146" s="68">
        <v>1730</v>
      </c>
      <c r="N146" s="68">
        <v>10</v>
      </c>
      <c r="O146" s="68">
        <v>910</v>
      </c>
      <c r="P146" s="68">
        <v>9</v>
      </c>
      <c r="Q146" s="68">
        <v>160</v>
      </c>
      <c r="R146" s="74">
        <v>1</v>
      </c>
      <c r="S146" s="68">
        <v>225</v>
      </c>
    </row>
    <row r="147" spans="1:19" s="73" customFormat="1" ht="10.199999999999999" customHeight="1">
      <c r="A147" s="64" t="s">
        <v>200</v>
      </c>
      <c r="B147" s="65">
        <v>46</v>
      </c>
      <c r="C147" s="66" t="s">
        <v>53</v>
      </c>
      <c r="D147" s="66" t="str">
        <f t="shared" si="2"/>
        <v>10/100-46-４歳以上児</v>
      </c>
      <c r="E147" s="67">
        <v>44750</v>
      </c>
      <c r="F147" s="67">
        <v>420</v>
      </c>
      <c r="G147" s="68">
        <v>1760</v>
      </c>
      <c r="H147" s="69">
        <v>10</v>
      </c>
      <c r="I147" s="70"/>
      <c r="J147" s="68"/>
      <c r="K147" s="68">
        <v>7390</v>
      </c>
      <c r="L147" s="68">
        <v>70</v>
      </c>
      <c r="M147" s="68">
        <v>1300</v>
      </c>
      <c r="N147" s="68">
        <v>10</v>
      </c>
      <c r="O147" s="71">
        <v>680</v>
      </c>
      <c r="P147" s="71">
        <v>6</v>
      </c>
      <c r="Q147" s="71">
        <v>120</v>
      </c>
      <c r="R147" s="72">
        <v>1</v>
      </c>
      <c r="S147" s="71">
        <v>225</v>
      </c>
    </row>
    <row r="148" spans="1:19" s="73" customFormat="1" ht="10.199999999999999" customHeight="1">
      <c r="A148" s="64" t="s">
        <v>200</v>
      </c>
      <c r="B148" s="65">
        <v>46</v>
      </c>
      <c r="C148" s="66" t="s">
        <v>54</v>
      </c>
      <c r="D148" s="66" t="str">
        <f t="shared" si="2"/>
        <v>10/100-46-３歳児</v>
      </c>
      <c r="E148" s="67">
        <v>52140</v>
      </c>
      <c r="F148" s="67">
        <v>500</v>
      </c>
      <c r="G148" s="68">
        <v>1760</v>
      </c>
      <c r="H148" s="68">
        <v>10</v>
      </c>
      <c r="I148" s="68"/>
      <c r="J148" s="68"/>
      <c r="K148" s="68">
        <v>7390</v>
      </c>
      <c r="L148" s="68">
        <v>70</v>
      </c>
      <c r="M148" s="68">
        <v>1300</v>
      </c>
      <c r="N148" s="68">
        <v>10</v>
      </c>
      <c r="O148" s="68">
        <v>680</v>
      </c>
      <c r="P148" s="68">
        <v>6</v>
      </c>
      <c r="Q148" s="68">
        <v>120</v>
      </c>
      <c r="R148" s="74">
        <v>1</v>
      </c>
      <c r="S148" s="68">
        <v>225</v>
      </c>
    </row>
    <row r="149" spans="1:19" s="73" customFormat="1" ht="10.199999999999999" customHeight="1">
      <c r="A149" s="64" t="s">
        <v>200</v>
      </c>
      <c r="B149" s="65">
        <v>61</v>
      </c>
      <c r="C149" s="66" t="s">
        <v>53</v>
      </c>
      <c r="D149" s="66" t="str">
        <f t="shared" si="2"/>
        <v>10/100-61-４歳以上児</v>
      </c>
      <c r="E149" s="67">
        <v>39680</v>
      </c>
      <c r="F149" s="67">
        <v>370</v>
      </c>
      <c r="G149" s="68">
        <v>1410</v>
      </c>
      <c r="H149" s="69">
        <v>10</v>
      </c>
      <c r="I149" s="70"/>
      <c r="J149" s="68"/>
      <c r="K149" s="68">
        <v>5910</v>
      </c>
      <c r="L149" s="68">
        <v>50</v>
      </c>
      <c r="M149" s="68">
        <v>1040</v>
      </c>
      <c r="N149" s="68">
        <v>10</v>
      </c>
      <c r="O149" s="71">
        <v>570</v>
      </c>
      <c r="P149" s="71">
        <v>5</v>
      </c>
      <c r="Q149" s="71">
        <v>100</v>
      </c>
      <c r="R149" s="72">
        <v>1</v>
      </c>
      <c r="S149" s="71">
        <v>225</v>
      </c>
    </row>
    <row r="150" spans="1:19" s="73" customFormat="1" ht="10.199999999999999" customHeight="1">
      <c r="A150" s="64" t="s">
        <v>200</v>
      </c>
      <c r="B150" s="65">
        <v>61</v>
      </c>
      <c r="C150" s="66" t="s">
        <v>54</v>
      </c>
      <c r="D150" s="66" t="str">
        <f t="shared" si="2"/>
        <v>10/100-61-３歳児</v>
      </c>
      <c r="E150" s="67">
        <v>47070</v>
      </c>
      <c r="F150" s="67">
        <v>450</v>
      </c>
      <c r="G150" s="68">
        <v>1410</v>
      </c>
      <c r="H150" s="68">
        <v>10</v>
      </c>
      <c r="I150" s="68"/>
      <c r="J150" s="68"/>
      <c r="K150" s="68">
        <v>5910</v>
      </c>
      <c r="L150" s="68">
        <v>50</v>
      </c>
      <c r="M150" s="68">
        <v>1040</v>
      </c>
      <c r="N150" s="68">
        <v>10</v>
      </c>
      <c r="O150" s="68">
        <v>570</v>
      </c>
      <c r="P150" s="68">
        <v>5</v>
      </c>
      <c r="Q150" s="68">
        <v>100</v>
      </c>
      <c r="R150" s="74">
        <v>1</v>
      </c>
      <c r="S150" s="68">
        <v>225</v>
      </c>
    </row>
    <row r="151" spans="1:19" s="75" customFormat="1" ht="10.199999999999999" customHeight="1">
      <c r="A151" s="64" t="s">
        <v>200</v>
      </c>
      <c r="B151" s="65">
        <v>76</v>
      </c>
      <c r="C151" s="66" t="s">
        <v>53</v>
      </c>
      <c r="D151" s="66" t="str">
        <f t="shared" si="2"/>
        <v>10/100-76-４歳以上児</v>
      </c>
      <c r="E151" s="67">
        <v>36250</v>
      </c>
      <c r="F151" s="67">
        <v>340</v>
      </c>
      <c r="G151" s="68">
        <v>1170</v>
      </c>
      <c r="H151" s="69">
        <v>10</v>
      </c>
      <c r="I151" s="70"/>
      <c r="J151" s="68"/>
      <c r="K151" s="68">
        <v>4930</v>
      </c>
      <c r="L151" s="68">
        <v>40</v>
      </c>
      <c r="M151" s="68">
        <v>860</v>
      </c>
      <c r="N151" s="68">
        <v>8</v>
      </c>
      <c r="O151" s="71">
        <v>500</v>
      </c>
      <c r="P151" s="71">
        <v>5</v>
      </c>
      <c r="Q151" s="71">
        <v>80</v>
      </c>
      <c r="R151" s="72">
        <v>1</v>
      </c>
      <c r="S151" s="71">
        <v>225</v>
      </c>
    </row>
    <row r="152" spans="1:19" s="75" customFormat="1" ht="10.199999999999999" customHeight="1">
      <c r="A152" s="64" t="s">
        <v>200</v>
      </c>
      <c r="B152" s="65">
        <v>76</v>
      </c>
      <c r="C152" s="66" t="s">
        <v>54</v>
      </c>
      <c r="D152" s="66" t="str">
        <f t="shared" si="2"/>
        <v>10/100-76-３歳児</v>
      </c>
      <c r="E152" s="67">
        <v>43640</v>
      </c>
      <c r="F152" s="67">
        <v>410</v>
      </c>
      <c r="G152" s="68">
        <v>1170</v>
      </c>
      <c r="H152" s="68">
        <v>10</v>
      </c>
      <c r="I152" s="68"/>
      <c r="J152" s="68"/>
      <c r="K152" s="68">
        <v>4930</v>
      </c>
      <c r="L152" s="68">
        <v>40</v>
      </c>
      <c r="M152" s="68">
        <v>860</v>
      </c>
      <c r="N152" s="68">
        <v>8</v>
      </c>
      <c r="O152" s="68">
        <v>500</v>
      </c>
      <c r="P152" s="68">
        <v>5</v>
      </c>
      <c r="Q152" s="68">
        <v>80</v>
      </c>
      <c r="R152" s="74">
        <v>1</v>
      </c>
      <c r="S152" s="68">
        <v>225</v>
      </c>
    </row>
    <row r="153" spans="1:19" s="75" customFormat="1" ht="10.199999999999999" customHeight="1">
      <c r="A153" s="64" t="s">
        <v>200</v>
      </c>
      <c r="B153" s="65">
        <v>91</v>
      </c>
      <c r="C153" s="66" t="s">
        <v>53</v>
      </c>
      <c r="D153" s="66" t="str">
        <f t="shared" si="2"/>
        <v>10/100-91-４歳以上児</v>
      </c>
      <c r="E153" s="67">
        <v>33810</v>
      </c>
      <c r="F153" s="67">
        <v>320</v>
      </c>
      <c r="G153" s="68">
        <v>1000</v>
      </c>
      <c r="H153" s="69">
        <v>10</v>
      </c>
      <c r="I153" s="70"/>
      <c r="J153" s="68"/>
      <c r="K153" s="68">
        <v>4220</v>
      </c>
      <c r="L153" s="68">
        <v>40</v>
      </c>
      <c r="M153" s="68">
        <v>740</v>
      </c>
      <c r="N153" s="68">
        <v>7</v>
      </c>
      <c r="O153" s="71">
        <v>440</v>
      </c>
      <c r="P153" s="71">
        <v>4</v>
      </c>
      <c r="Q153" s="71">
        <v>80</v>
      </c>
      <c r="R153" s="72">
        <v>1</v>
      </c>
      <c r="S153" s="71">
        <v>225</v>
      </c>
    </row>
    <row r="154" spans="1:19" s="75" customFormat="1" ht="10.199999999999999" customHeight="1">
      <c r="A154" s="64" t="s">
        <v>200</v>
      </c>
      <c r="B154" s="65">
        <v>91</v>
      </c>
      <c r="C154" s="66" t="s">
        <v>54</v>
      </c>
      <c r="D154" s="66" t="str">
        <f t="shared" si="2"/>
        <v>10/100-91-３歳児</v>
      </c>
      <c r="E154" s="67">
        <v>41200</v>
      </c>
      <c r="F154" s="67">
        <v>390</v>
      </c>
      <c r="G154" s="68">
        <v>1000</v>
      </c>
      <c r="H154" s="68">
        <v>10</v>
      </c>
      <c r="I154" s="68"/>
      <c r="J154" s="68"/>
      <c r="K154" s="68">
        <v>4220</v>
      </c>
      <c r="L154" s="68">
        <v>40</v>
      </c>
      <c r="M154" s="68">
        <v>740</v>
      </c>
      <c r="N154" s="68">
        <v>7</v>
      </c>
      <c r="O154" s="68">
        <v>440</v>
      </c>
      <c r="P154" s="68">
        <v>4</v>
      </c>
      <c r="Q154" s="68">
        <v>80</v>
      </c>
      <c r="R154" s="74">
        <v>1</v>
      </c>
      <c r="S154" s="68">
        <v>225</v>
      </c>
    </row>
    <row r="155" spans="1:19" s="75" customFormat="1" ht="10.199999999999999" customHeight="1">
      <c r="A155" s="64" t="s">
        <v>200</v>
      </c>
      <c r="B155" s="65">
        <v>106</v>
      </c>
      <c r="C155" s="66" t="s">
        <v>53</v>
      </c>
      <c r="D155" s="66" t="str">
        <f t="shared" si="2"/>
        <v>10/100-106-４歳以上児</v>
      </c>
      <c r="E155" s="67">
        <v>32000</v>
      </c>
      <c r="F155" s="67">
        <v>300</v>
      </c>
      <c r="G155" s="68">
        <v>880</v>
      </c>
      <c r="H155" s="69">
        <v>8</v>
      </c>
      <c r="I155" s="70"/>
      <c r="J155" s="68"/>
      <c r="K155" s="68">
        <v>3690</v>
      </c>
      <c r="L155" s="68">
        <v>30</v>
      </c>
      <c r="M155" s="68">
        <v>650</v>
      </c>
      <c r="N155" s="68">
        <v>6</v>
      </c>
      <c r="O155" s="71">
        <v>410</v>
      </c>
      <c r="P155" s="71">
        <v>4</v>
      </c>
      <c r="Q155" s="71">
        <v>70</v>
      </c>
      <c r="R155" s="72">
        <v>1</v>
      </c>
      <c r="S155" s="71">
        <v>225</v>
      </c>
    </row>
    <row r="156" spans="1:19" s="75" customFormat="1" ht="10.199999999999999" customHeight="1">
      <c r="A156" s="64" t="s">
        <v>200</v>
      </c>
      <c r="B156" s="65">
        <v>106</v>
      </c>
      <c r="C156" s="66" t="s">
        <v>54</v>
      </c>
      <c r="D156" s="66" t="str">
        <f t="shared" si="2"/>
        <v>10/100-106-３歳児</v>
      </c>
      <c r="E156" s="67">
        <v>39390</v>
      </c>
      <c r="F156" s="67">
        <v>370</v>
      </c>
      <c r="G156" s="68">
        <v>880</v>
      </c>
      <c r="H156" s="68">
        <v>8</v>
      </c>
      <c r="I156" s="68"/>
      <c r="J156" s="68"/>
      <c r="K156" s="68">
        <v>3690</v>
      </c>
      <c r="L156" s="68">
        <v>30</v>
      </c>
      <c r="M156" s="68">
        <v>650</v>
      </c>
      <c r="N156" s="68">
        <v>6</v>
      </c>
      <c r="O156" s="68">
        <v>410</v>
      </c>
      <c r="P156" s="68">
        <v>4</v>
      </c>
      <c r="Q156" s="68">
        <v>70</v>
      </c>
      <c r="R156" s="74">
        <v>1</v>
      </c>
      <c r="S156" s="68">
        <v>225</v>
      </c>
    </row>
    <row r="157" spans="1:19" s="75" customFormat="1" ht="10.199999999999999" customHeight="1">
      <c r="A157" s="64" t="s">
        <v>200</v>
      </c>
      <c r="B157" s="65">
        <v>121</v>
      </c>
      <c r="C157" s="66" t="s">
        <v>53</v>
      </c>
      <c r="D157" s="66" t="str">
        <f t="shared" si="2"/>
        <v>10/100-121-４歳以上児</v>
      </c>
      <c r="E157" s="67">
        <v>30570</v>
      </c>
      <c r="F157" s="67">
        <v>280</v>
      </c>
      <c r="G157" s="68">
        <v>780</v>
      </c>
      <c r="H157" s="69">
        <v>7</v>
      </c>
      <c r="I157" s="70">
        <v>640</v>
      </c>
      <c r="J157" s="68">
        <v>6</v>
      </c>
      <c r="K157" s="68">
        <v>3280</v>
      </c>
      <c r="L157" s="68">
        <v>30</v>
      </c>
      <c r="M157" s="68">
        <v>570</v>
      </c>
      <c r="N157" s="68">
        <v>5</v>
      </c>
      <c r="O157" s="71">
        <v>370</v>
      </c>
      <c r="P157" s="71">
        <v>3</v>
      </c>
      <c r="Q157" s="71">
        <v>60</v>
      </c>
      <c r="R157" s="72">
        <v>1</v>
      </c>
      <c r="S157" s="71">
        <v>225</v>
      </c>
    </row>
    <row r="158" spans="1:19" s="75" customFormat="1" ht="10.199999999999999" customHeight="1">
      <c r="A158" s="64" t="s">
        <v>200</v>
      </c>
      <c r="B158" s="65">
        <v>121</v>
      </c>
      <c r="C158" s="66" t="s">
        <v>54</v>
      </c>
      <c r="D158" s="66" t="str">
        <f t="shared" si="2"/>
        <v>10/100-121-３歳児</v>
      </c>
      <c r="E158" s="67">
        <v>37960</v>
      </c>
      <c r="F158" s="67">
        <v>360</v>
      </c>
      <c r="G158" s="68">
        <v>780</v>
      </c>
      <c r="H158" s="68">
        <v>7</v>
      </c>
      <c r="I158" s="68">
        <v>640</v>
      </c>
      <c r="J158" s="68">
        <v>6</v>
      </c>
      <c r="K158" s="68">
        <v>3280</v>
      </c>
      <c r="L158" s="68">
        <v>30</v>
      </c>
      <c r="M158" s="68">
        <v>570</v>
      </c>
      <c r="N158" s="68">
        <v>5</v>
      </c>
      <c r="O158" s="68">
        <v>370</v>
      </c>
      <c r="P158" s="68">
        <v>3</v>
      </c>
      <c r="Q158" s="68">
        <v>60</v>
      </c>
      <c r="R158" s="74">
        <v>1</v>
      </c>
      <c r="S158" s="68">
        <v>225</v>
      </c>
    </row>
    <row r="159" spans="1:19" s="75" customFormat="1" ht="10.199999999999999" customHeight="1">
      <c r="A159" s="64" t="s">
        <v>200</v>
      </c>
      <c r="B159" s="65">
        <v>136</v>
      </c>
      <c r="C159" s="66" t="s">
        <v>53</v>
      </c>
      <c r="D159" s="66" t="str">
        <f t="shared" si="2"/>
        <v>10/100-136-４歳以上児</v>
      </c>
      <c r="E159" s="67">
        <v>29450</v>
      </c>
      <c r="F159" s="67">
        <v>270</v>
      </c>
      <c r="G159" s="68">
        <v>700</v>
      </c>
      <c r="H159" s="69">
        <v>7</v>
      </c>
      <c r="I159" s="70">
        <v>570</v>
      </c>
      <c r="J159" s="68">
        <v>5</v>
      </c>
      <c r="K159" s="68">
        <v>2950</v>
      </c>
      <c r="L159" s="68">
        <v>20</v>
      </c>
      <c r="M159" s="68">
        <v>520</v>
      </c>
      <c r="N159" s="68">
        <v>5</v>
      </c>
      <c r="O159" s="71">
        <v>350</v>
      </c>
      <c r="P159" s="71">
        <v>3</v>
      </c>
      <c r="Q159" s="71">
        <v>60</v>
      </c>
      <c r="R159" s="72">
        <v>1</v>
      </c>
      <c r="S159" s="71">
        <v>225</v>
      </c>
    </row>
    <row r="160" spans="1:19" s="75" customFormat="1" ht="10.199999999999999" customHeight="1">
      <c r="A160" s="64" t="s">
        <v>200</v>
      </c>
      <c r="B160" s="65">
        <v>136</v>
      </c>
      <c r="C160" s="66" t="s">
        <v>54</v>
      </c>
      <c r="D160" s="66" t="str">
        <f t="shared" si="2"/>
        <v>10/100-136-３歳児</v>
      </c>
      <c r="E160" s="67">
        <v>36840</v>
      </c>
      <c r="F160" s="67">
        <v>350</v>
      </c>
      <c r="G160" s="68">
        <v>700</v>
      </c>
      <c r="H160" s="68">
        <v>7</v>
      </c>
      <c r="I160" s="68">
        <v>570</v>
      </c>
      <c r="J160" s="68">
        <v>5</v>
      </c>
      <c r="K160" s="68">
        <v>2950</v>
      </c>
      <c r="L160" s="68">
        <v>20</v>
      </c>
      <c r="M160" s="68">
        <v>520</v>
      </c>
      <c r="N160" s="68">
        <v>5</v>
      </c>
      <c r="O160" s="68">
        <v>350</v>
      </c>
      <c r="P160" s="68">
        <v>3</v>
      </c>
      <c r="Q160" s="68">
        <v>60</v>
      </c>
      <c r="R160" s="74">
        <v>1</v>
      </c>
      <c r="S160" s="68">
        <v>225</v>
      </c>
    </row>
    <row r="161" spans="1:19" s="75" customFormat="1" ht="10.199999999999999" customHeight="1">
      <c r="A161" s="64" t="s">
        <v>200</v>
      </c>
      <c r="B161" s="65">
        <v>151</v>
      </c>
      <c r="C161" s="66" t="s">
        <v>53</v>
      </c>
      <c r="D161" s="66" t="str">
        <f t="shared" si="2"/>
        <v>10/100-151-４歳以上児</v>
      </c>
      <c r="E161" s="67">
        <v>27750</v>
      </c>
      <c r="F161" s="67">
        <v>250</v>
      </c>
      <c r="G161" s="68">
        <v>580</v>
      </c>
      <c r="H161" s="69">
        <v>5</v>
      </c>
      <c r="I161" s="70">
        <v>480</v>
      </c>
      <c r="J161" s="68">
        <v>4</v>
      </c>
      <c r="K161" s="68">
        <v>2460</v>
      </c>
      <c r="L161" s="68">
        <v>20</v>
      </c>
      <c r="M161" s="68">
        <v>500</v>
      </c>
      <c r="N161" s="68">
        <v>5</v>
      </c>
      <c r="O161" s="71">
        <v>300</v>
      </c>
      <c r="P161" s="71">
        <v>3</v>
      </c>
      <c r="Q161" s="71">
        <v>50</v>
      </c>
      <c r="R161" s="72">
        <v>1</v>
      </c>
      <c r="S161" s="71">
        <v>225</v>
      </c>
    </row>
    <row r="162" spans="1:19" s="75" customFormat="1" ht="10.199999999999999" customHeight="1">
      <c r="A162" s="64" t="s">
        <v>200</v>
      </c>
      <c r="B162" s="65">
        <v>151</v>
      </c>
      <c r="C162" s="66" t="s">
        <v>54</v>
      </c>
      <c r="D162" s="66" t="str">
        <f t="shared" si="2"/>
        <v>10/100-151-３歳児</v>
      </c>
      <c r="E162" s="67">
        <v>35140</v>
      </c>
      <c r="F162" s="67">
        <v>330</v>
      </c>
      <c r="G162" s="68">
        <v>580</v>
      </c>
      <c r="H162" s="68">
        <v>5</v>
      </c>
      <c r="I162" s="68">
        <v>480</v>
      </c>
      <c r="J162" s="68">
        <v>4</v>
      </c>
      <c r="K162" s="68">
        <v>2460</v>
      </c>
      <c r="L162" s="68">
        <v>20</v>
      </c>
      <c r="M162" s="68">
        <v>500</v>
      </c>
      <c r="N162" s="68">
        <v>5</v>
      </c>
      <c r="O162" s="68">
        <v>300</v>
      </c>
      <c r="P162" s="68">
        <v>3</v>
      </c>
      <c r="Q162" s="68">
        <v>50</v>
      </c>
      <c r="R162" s="74">
        <v>1</v>
      </c>
      <c r="S162" s="68">
        <v>225</v>
      </c>
    </row>
    <row r="163" spans="1:19" s="75" customFormat="1" ht="10.199999999999999" customHeight="1">
      <c r="A163" s="64" t="s">
        <v>200</v>
      </c>
      <c r="B163" s="65">
        <v>181</v>
      </c>
      <c r="C163" s="66" t="s">
        <v>53</v>
      </c>
      <c r="D163" s="66" t="str">
        <f t="shared" si="2"/>
        <v>10/100-181-４歳以上児</v>
      </c>
      <c r="E163" s="67">
        <v>26520</v>
      </c>
      <c r="F163" s="67">
        <v>240</v>
      </c>
      <c r="G163" s="68">
        <v>500</v>
      </c>
      <c r="H163" s="69">
        <v>5</v>
      </c>
      <c r="I163" s="70">
        <v>410</v>
      </c>
      <c r="J163" s="68">
        <v>4</v>
      </c>
      <c r="K163" s="68">
        <v>2110</v>
      </c>
      <c r="L163" s="68">
        <v>20</v>
      </c>
      <c r="M163" s="68">
        <v>500</v>
      </c>
      <c r="N163" s="68">
        <v>5</v>
      </c>
      <c r="O163" s="71">
        <v>270</v>
      </c>
      <c r="P163" s="71">
        <v>2</v>
      </c>
      <c r="Q163" s="71">
        <v>40</v>
      </c>
      <c r="R163" s="72">
        <v>1</v>
      </c>
      <c r="S163" s="71">
        <v>225</v>
      </c>
    </row>
    <row r="164" spans="1:19" s="75" customFormat="1" ht="10.199999999999999" customHeight="1">
      <c r="A164" s="64" t="s">
        <v>200</v>
      </c>
      <c r="B164" s="65">
        <v>181</v>
      </c>
      <c r="C164" s="66" t="s">
        <v>54</v>
      </c>
      <c r="D164" s="66" t="str">
        <f t="shared" si="2"/>
        <v>10/100-181-３歳児</v>
      </c>
      <c r="E164" s="67">
        <v>33910</v>
      </c>
      <c r="F164" s="67">
        <v>320</v>
      </c>
      <c r="G164" s="68">
        <v>500</v>
      </c>
      <c r="H164" s="68">
        <v>5</v>
      </c>
      <c r="I164" s="68">
        <v>410</v>
      </c>
      <c r="J164" s="68">
        <v>4</v>
      </c>
      <c r="K164" s="68">
        <v>2110</v>
      </c>
      <c r="L164" s="68">
        <v>20</v>
      </c>
      <c r="M164" s="68">
        <v>500</v>
      </c>
      <c r="N164" s="68">
        <v>5</v>
      </c>
      <c r="O164" s="68">
        <v>270</v>
      </c>
      <c r="P164" s="68">
        <v>2</v>
      </c>
      <c r="Q164" s="68">
        <v>40</v>
      </c>
      <c r="R164" s="74">
        <v>1</v>
      </c>
      <c r="S164" s="68">
        <v>225</v>
      </c>
    </row>
    <row r="165" spans="1:19" s="75" customFormat="1" ht="10.199999999999999" customHeight="1">
      <c r="A165" s="64" t="s">
        <v>200</v>
      </c>
      <c r="B165" s="65">
        <v>211</v>
      </c>
      <c r="C165" s="66" t="s">
        <v>53</v>
      </c>
      <c r="D165" s="66" t="str">
        <f t="shared" si="2"/>
        <v>10/100-211-４歳以上児</v>
      </c>
      <c r="E165" s="67">
        <v>25610</v>
      </c>
      <c r="F165" s="67">
        <v>230</v>
      </c>
      <c r="G165" s="68">
        <v>440</v>
      </c>
      <c r="H165" s="69">
        <v>4</v>
      </c>
      <c r="I165" s="70">
        <v>360</v>
      </c>
      <c r="J165" s="68">
        <v>3</v>
      </c>
      <c r="K165" s="68">
        <v>1840</v>
      </c>
      <c r="L165" s="68">
        <v>10</v>
      </c>
      <c r="M165" s="68">
        <v>500</v>
      </c>
      <c r="N165" s="68">
        <v>5</v>
      </c>
      <c r="O165" s="71">
        <v>250</v>
      </c>
      <c r="P165" s="71">
        <v>2</v>
      </c>
      <c r="Q165" s="71">
        <v>40</v>
      </c>
      <c r="R165" s="72">
        <v>1</v>
      </c>
      <c r="S165" s="71">
        <v>225</v>
      </c>
    </row>
    <row r="166" spans="1:19" s="75" customFormat="1" ht="10.199999999999999" customHeight="1">
      <c r="A166" s="64" t="s">
        <v>200</v>
      </c>
      <c r="B166" s="65">
        <v>211</v>
      </c>
      <c r="C166" s="66" t="s">
        <v>54</v>
      </c>
      <c r="D166" s="66" t="str">
        <f t="shared" si="2"/>
        <v>10/100-211-３歳児</v>
      </c>
      <c r="E166" s="67">
        <v>33000</v>
      </c>
      <c r="F166" s="67">
        <v>310</v>
      </c>
      <c r="G166" s="68">
        <v>440</v>
      </c>
      <c r="H166" s="68">
        <v>4</v>
      </c>
      <c r="I166" s="68">
        <v>360</v>
      </c>
      <c r="J166" s="68">
        <v>3</v>
      </c>
      <c r="K166" s="68">
        <v>1840</v>
      </c>
      <c r="L166" s="68">
        <v>10</v>
      </c>
      <c r="M166" s="68">
        <v>500</v>
      </c>
      <c r="N166" s="68">
        <v>5</v>
      </c>
      <c r="O166" s="68">
        <v>250</v>
      </c>
      <c r="P166" s="68">
        <v>2</v>
      </c>
      <c r="Q166" s="68">
        <v>40</v>
      </c>
      <c r="R166" s="74">
        <v>1</v>
      </c>
      <c r="S166" s="68">
        <v>225</v>
      </c>
    </row>
    <row r="167" spans="1:19" s="75" customFormat="1" ht="10.199999999999999" customHeight="1">
      <c r="A167" s="64" t="s">
        <v>200</v>
      </c>
      <c r="B167" s="65">
        <v>241</v>
      </c>
      <c r="C167" s="66" t="s">
        <v>53</v>
      </c>
      <c r="D167" s="66" t="str">
        <f t="shared" si="2"/>
        <v>10/100-241-４歳以上児</v>
      </c>
      <c r="E167" s="67">
        <v>24910</v>
      </c>
      <c r="F167" s="67">
        <v>230</v>
      </c>
      <c r="G167" s="68">
        <v>390</v>
      </c>
      <c r="H167" s="69">
        <v>3</v>
      </c>
      <c r="I167" s="70">
        <v>320</v>
      </c>
      <c r="J167" s="68">
        <v>3</v>
      </c>
      <c r="K167" s="68">
        <v>1640</v>
      </c>
      <c r="L167" s="68">
        <v>10</v>
      </c>
      <c r="M167" s="68">
        <v>500</v>
      </c>
      <c r="N167" s="68">
        <v>5</v>
      </c>
      <c r="O167" s="71">
        <v>220</v>
      </c>
      <c r="P167" s="71">
        <v>2</v>
      </c>
      <c r="Q167" s="71">
        <v>40</v>
      </c>
      <c r="R167" s="72">
        <v>1</v>
      </c>
      <c r="S167" s="71">
        <v>225</v>
      </c>
    </row>
    <row r="168" spans="1:19" s="75" customFormat="1" ht="10.199999999999999" customHeight="1">
      <c r="A168" s="64" t="s">
        <v>200</v>
      </c>
      <c r="B168" s="65">
        <v>241</v>
      </c>
      <c r="C168" s="66" t="s">
        <v>54</v>
      </c>
      <c r="D168" s="66" t="str">
        <f t="shared" si="2"/>
        <v>10/100-241-３歳児</v>
      </c>
      <c r="E168" s="67">
        <v>32300</v>
      </c>
      <c r="F168" s="67">
        <v>300</v>
      </c>
      <c r="G168" s="68">
        <v>390</v>
      </c>
      <c r="H168" s="68">
        <v>3</v>
      </c>
      <c r="I168" s="68">
        <v>320</v>
      </c>
      <c r="J168" s="68">
        <v>3</v>
      </c>
      <c r="K168" s="68">
        <v>1640</v>
      </c>
      <c r="L168" s="68">
        <v>10</v>
      </c>
      <c r="M168" s="68">
        <v>500</v>
      </c>
      <c r="N168" s="68">
        <v>5</v>
      </c>
      <c r="O168" s="68">
        <v>220</v>
      </c>
      <c r="P168" s="68">
        <v>2</v>
      </c>
      <c r="Q168" s="68">
        <v>40</v>
      </c>
      <c r="R168" s="74">
        <v>1</v>
      </c>
      <c r="S168" s="68">
        <v>225</v>
      </c>
    </row>
    <row r="169" spans="1:19" s="75" customFormat="1" ht="10.199999999999999" customHeight="1">
      <c r="A169" s="64" t="s">
        <v>200</v>
      </c>
      <c r="B169" s="65">
        <v>271</v>
      </c>
      <c r="C169" s="66" t="s">
        <v>53</v>
      </c>
      <c r="D169" s="66" t="str">
        <f t="shared" si="2"/>
        <v>10/100-271-４歳以上児</v>
      </c>
      <c r="E169" s="67">
        <v>24340</v>
      </c>
      <c r="F169" s="67">
        <v>220</v>
      </c>
      <c r="G169" s="68">
        <v>350</v>
      </c>
      <c r="H169" s="69">
        <v>3</v>
      </c>
      <c r="I169" s="70">
        <v>280</v>
      </c>
      <c r="J169" s="68">
        <v>2</v>
      </c>
      <c r="K169" s="68">
        <v>1470</v>
      </c>
      <c r="L169" s="68">
        <v>10</v>
      </c>
      <c r="M169" s="68">
        <v>500</v>
      </c>
      <c r="N169" s="68">
        <v>5</v>
      </c>
      <c r="O169" s="71">
        <v>200</v>
      </c>
      <c r="P169" s="71">
        <v>2</v>
      </c>
      <c r="Q169" s="71">
        <v>30</v>
      </c>
      <c r="R169" s="72">
        <v>1</v>
      </c>
      <c r="S169" s="71">
        <v>225</v>
      </c>
    </row>
    <row r="170" spans="1:19" s="75" customFormat="1" ht="10.199999999999999" customHeight="1">
      <c r="A170" s="64" t="s">
        <v>200</v>
      </c>
      <c r="B170" s="65">
        <v>271</v>
      </c>
      <c r="C170" s="66" t="s">
        <v>54</v>
      </c>
      <c r="D170" s="66" t="str">
        <f t="shared" si="2"/>
        <v>10/100-271-３歳児</v>
      </c>
      <c r="E170" s="67">
        <v>31730</v>
      </c>
      <c r="F170" s="67">
        <v>290</v>
      </c>
      <c r="G170" s="68">
        <v>350</v>
      </c>
      <c r="H170" s="68">
        <v>3</v>
      </c>
      <c r="I170" s="68">
        <v>280</v>
      </c>
      <c r="J170" s="68">
        <v>2</v>
      </c>
      <c r="K170" s="68">
        <v>1470</v>
      </c>
      <c r="L170" s="68">
        <v>10</v>
      </c>
      <c r="M170" s="68">
        <v>500</v>
      </c>
      <c r="N170" s="68">
        <v>5</v>
      </c>
      <c r="O170" s="68">
        <v>200</v>
      </c>
      <c r="P170" s="68">
        <v>2</v>
      </c>
      <c r="Q170" s="68">
        <v>30</v>
      </c>
      <c r="R170" s="74">
        <v>1</v>
      </c>
      <c r="S170" s="68">
        <v>225</v>
      </c>
    </row>
    <row r="171" spans="1:19" s="75" customFormat="1" ht="10.199999999999999" customHeight="1">
      <c r="A171" s="64" t="s">
        <v>200</v>
      </c>
      <c r="B171" s="65">
        <v>301</v>
      </c>
      <c r="C171" s="66" t="s">
        <v>53</v>
      </c>
      <c r="D171" s="66" t="str">
        <f t="shared" si="2"/>
        <v>10/100-301-４歳以上児</v>
      </c>
      <c r="E171" s="67">
        <v>22540</v>
      </c>
      <c r="F171" s="67">
        <v>200</v>
      </c>
      <c r="G171" s="68">
        <v>320</v>
      </c>
      <c r="H171" s="69">
        <v>3</v>
      </c>
      <c r="I171" s="70">
        <v>260</v>
      </c>
      <c r="J171" s="68">
        <v>2</v>
      </c>
      <c r="K171" s="68">
        <v>1340</v>
      </c>
      <c r="L171" s="68">
        <v>10</v>
      </c>
      <c r="M171" s="68">
        <v>500</v>
      </c>
      <c r="N171" s="68">
        <v>5</v>
      </c>
      <c r="O171" s="71">
        <v>180</v>
      </c>
      <c r="P171" s="71">
        <v>1</v>
      </c>
      <c r="Q171" s="71">
        <v>30</v>
      </c>
      <c r="R171" s="72">
        <v>1</v>
      </c>
      <c r="S171" s="71">
        <v>225</v>
      </c>
    </row>
    <row r="172" spans="1:19" s="75" customFormat="1" ht="10.199999999999999" customHeight="1">
      <c r="A172" s="64" t="s">
        <v>200</v>
      </c>
      <c r="B172" s="65">
        <v>301</v>
      </c>
      <c r="C172" s="66" t="s">
        <v>54</v>
      </c>
      <c r="D172" s="66" t="str">
        <f t="shared" si="2"/>
        <v>10/100-301-３歳児</v>
      </c>
      <c r="E172" s="67">
        <v>29930</v>
      </c>
      <c r="F172" s="67">
        <v>280</v>
      </c>
      <c r="G172" s="68">
        <v>320</v>
      </c>
      <c r="H172" s="68">
        <v>3</v>
      </c>
      <c r="I172" s="68">
        <v>260</v>
      </c>
      <c r="J172" s="68">
        <v>2</v>
      </c>
      <c r="K172" s="68">
        <v>1340</v>
      </c>
      <c r="L172" s="68">
        <v>10</v>
      </c>
      <c r="M172" s="68">
        <v>500</v>
      </c>
      <c r="N172" s="68">
        <v>5</v>
      </c>
      <c r="O172" s="68">
        <v>180</v>
      </c>
      <c r="P172" s="68">
        <v>1</v>
      </c>
      <c r="Q172" s="68">
        <v>30</v>
      </c>
      <c r="R172" s="74">
        <v>1</v>
      </c>
      <c r="S172" s="68">
        <v>225</v>
      </c>
    </row>
    <row r="173" spans="1:19" s="73" customFormat="1" ht="10.199999999999999" customHeight="1">
      <c r="A173" s="64" t="s">
        <v>201</v>
      </c>
      <c r="B173" s="65">
        <v>1</v>
      </c>
      <c r="C173" s="66" t="s">
        <v>53</v>
      </c>
      <c r="D173" s="66" t="str">
        <f t="shared" si="2"/>
        <v>6/100-1-４歳以上児</v>
      </c>
      <c r="E173" s="67">
        <v>103190</v>
      </c>
      <c r="F173" s="67">
        <v>1010</v>
      </c>
      <c r="G173" s="68">
        <v>6780</v>
      </c>
      <c r="H173" s="69">
        <v>60</v>
      </c>
      <c r="I173" s="70">
        <v>5780</v>
      </c>
      <c r="J173" s="68">
        <v>50</v>
      </c>
      <c r="K173" s="68">
        <v>28620</v>
      </c>
      <c r="L173" s="68">
        <v>280</v>
      </c>
      <c r="M173" s="68">
        <v>3640</v>
      </c>
      <c r="N173" s="68">
        <v>30</v>
      </c>
      <c r="O173" s="71">
        <v>2730</v>
      </c>
      <c r="P173" s="71">
        <v>20</v>
      </c>
      <c r="Q173" s="71">
        <v>480</v>
      </c>
      <c r="R173" s="72">
        <v>4</v>
      </c>
      <c r="S173" s="71">
        <v>225</v>
      </c>
    </row>
    <row r="174" spans="1:19" s="73" customFormat="1" ht="10.199999999999999" customHeight="1">
      <c r="A174" s="64" t="s">
        <v>201</v>
      </c>
      <c r="B174" s="65">
        <v>1</v>
      </c>
      <c r="C174" s="66" t="s">
        <v>54</v>
      </c>
      <c r="D174" s="66" t="str">
        <f t="shared" si="2"/>
        <v>6/100-1-３歳児</v>
      </c>
      <c r="E174" s="67">
        <v>110340</v>
      </c>
      <c r="F174" s="67">
        <v>1080</v>
      </c>
      <c r="G174" s="68">
        <v>6780</v>
      </c>
      <c r="H174" s="68">
        <v>60</v>
      </c>
      <c r="I174" s="68">
        <v>5780</v>
      </c>
      <c r="J174" s="68">
        <v>50</v>
      </c>
      <c r="K174" s="68">
        <v>28620</v>
      </c>
      <c r="L174" s="68">
        <v>280</v>
      </c>
      <c r="M174" s="68">
        <v>3640</v>
      </c>
      <c r="N174" s="68">
        <v>30</v>
      </c>
      <c r="O174" s="68">
        <v>2730</v>
      </c>
      <c r="P174" s="68">
        <v>20</v>
      </c>
      <c r="Q174" s="68">
        <v>480</v>
      </c>
      <c r="R174" s="74">
        <v>4</v>
      </c>
      <c r="S174" s="68">
        <v>225</v>
      </c>
    </row>
    <row r="175" spans="1:19" s="73" customFormat="1" ht="10.199999999999999" customHeight="1">
      <c r="A175" s="64" t="s">
        <v>201</v>
      </c>
      <c r="B175" s="65">
        <v>16</v>
      </c>
      <c r="C175" s="66" t="s">
        <v>53</v>
      </c>
      <c r="D175" s="66" t="str">
        <f t="shared" si="2"/>
        <v>6/100-16-４歳以上児</v>
      </c>
      <c r="E175" s="67">
        <v>63670</v>
      </c>
      <c r="F175" s="67">
        <v>610</v>
      </c>
      <c r="G175" s="68">
        <v>4070</v>
      </c>
      <c r="H175" s="69">
        <v>40</v>
      </c>
      <c r="I175" s="70">
        <v>3470</v>
      </c>
      <c r="J175" s="68">
        <v>30</v>
      </c>
      <c r="K175" s="68">
        <v>17170</v>
      </c>
      <c r="L175" s="68">
        <v>170</v>
      </c>
      <c r="M175" s="68">
        <v>2490</v>
      </c>
      <c r="N175" s="68">
        <v>20</v>
      </c>
      <c r="O175" s="71">
        <v>1630</v>
      </c>
      <c r="P175" s="71">
        <v>10</v>
      </c>
      <c r="Q175" s="71">
        <v>290</v>
      </c>
      <c r="R175" s="72">
        <v>2</v>
      </c>
      <c r="S175" s="71">
        <v>225</v>
      </c>
    </row>
    <row r="176" spans="1:19" s="73" customFormat="1" ht="10.199999999999999" customHeight="1">
      <c r="A176" s="64" t="s">
        <v>201</v>
      </c>
      <c r="B176" s="65">
        <v>16</v>
      </c>
      <c r="C176" s="66" t="s">
        <v>54</v>
      </c>
      <c r="D176" s="66" t="str">
        <f t="shared" si="2"/>
        <v>6/100-16-３歳児</v>
      </c>
      <c r="E176" s="67">
        <v>70820</v>
      </c>
      <c r="F176" s="67">
        <v>690</v>
      </c>
      <c r="G176" s="68">
        <v>4070</v>
      </c>
      <c r="H176" s="68">
        <v>40</v>
      </c>
      <c r="I176" s="68">
        <v>3470</v>
      </c>
      <c r="J176" s="68">
        <v>30</v>
      </c>
      <c r="K176" s="68">
        <v>17170</v>
      </c>
      <c r="L176" s="68">
        <v>170</v>
      </c>
      <c r="M176" s="68">
        <v>2490</v>
      </c>
      <c r="N176" s="68">
        <v>20</v>
      </c>
      <c r="O176" s="68">
        <v>1630</v>
      </c>
      <c r="P176" s="68">
        <v>10</v>
      </c>
      <c r="Q176" s="68">
        <v>290</v>
      </c>
      <c r="R176" s="74">
        <v>2</v>
      </c>
      <c r="S176" s="68">
        <v>225</v>
      </c>
    </row>
    <row r="177" spans="1:19" s="73" customFormat="1" ht="10.199999999999999" customHeight="1">
      <c r="A177" s="64" t="s">
        <v>201</v>
      </c>
      <c r="B177" s="65">
        <v>26</v>
      </c>
      <c r="C177" s="66" t="s">
        <v>53</v>
      </c>
      <c r="D177" s="66" t="str">
        <f t="shared" si="2"/>
        <v>6/100-26-４歳以上児</v>
      </c>
      <c r="E177" s="67">
        <v>46740</v>
      </c>
      <c r="F177" s="67">
        <v>440</v>
      </c>
      <c r="G177" s="68">
        <v>2900</v>
      </c>
      <c r="H177" s="69">
        <v>20</v>
      </c>
      <c r="I177" s="70">
        <v>2480</v>
      </c>
      <c r="J177" s="68">
        <v>20</v>
      </c>
      <c r="K177" s="68">
        <v>12260</v>
      </c>
      <c r="L177" s="68">
        <v>120</v>
      </c>
      <c r="M177" s="68">
        <v>2000</v>
      </c>
      <c r="N177" s="68">
        <v>20</v>
      </c>
      <c r="O177" s="71">
        <v>1170</v>
      </c>
      <c r="P177" s="71">
        <v>10</v>
      </c>
      <c r="Q177" s="71">
        <v>200</v>
      </c>
      <c r="R177" s="72">
        <v>2</v>
      </c>
      <c r="S177" s="71">
        <v>225</v>
      </c>
    </row>
    <row r="178" spans="1:19" s="73" customFormat="1" ht="10.199999999999999" customHeight="1">
      <c r="A178" s="64" t="s">
        <v>201</v>
      </c>
      <c r="B178" s="65">
        <v>26</v>
      </c>
      <c r="C178" s="66" t="s">
        <v>54</v>
      </c>
      <c r="D178" s="66" t="str">
        <f t="shared" si="2"/>
        <v>6/100-26-３歳児</v>
      </c>
      <c r="E178" s="67">
        <v>53890</v>
      </c>
      <c r="F178" s="67">
        <v>520</v>
      </c>
      <c r="G178" s="68">
        <v>2900</v>
      </c>
      <c r="H178" s="68">
        <v>20</v>
      </c>
      <c r="I178" s="68">
        <v>2480</v>
      </c>
      <c r="J178" s="68">
        <v>20</v>
      </c>
      <c r="K178" s="68">
        <v>12260</v>
      </c>
      <c r="L178" s="68">
        <v>120</v>
      </c>
      <c r="M178" s="68">
        <v>2000</v>
      </c>
      <c r="N178" s="68">
        <v>20</v>
      </c>
      <c r="O178" s="68">
        <v>1170</v>
      </c>
      <c r="P178" s="68">
        <v>10</v>
      </c>
      <c r="Q178" s="68">
        <v>200</v>
      </c>
      <c r="R178" s="74">
        <v>2</v>
      </c>
      <c r="S178" s="68">
        <v>225</v>
      </c>
    </row>
    <row r="179" spans="1:19" s="73" customFormat="1" ht="10.199999999999999" customHeight="1">
      <c r="A179" s="64" t="s">
        <v>201</v>
      </c>
      <c r="B179" s="65">
        <v>36</v>
      </c>
      <c r="C179" s="66" t="s">
        <v>53</v>
      </c>
      <c r="D179" s="66" t="str">
        <f t="shared" si="2"/>
        <v>6/100-36-４歳以上児</v>
      </c>
      <c r="E179" s="67">
        <v>46930</v>
      </c>
      <c r="F179" s="67">
        <v>450</v>
      </c>
      <c r="G179" s="68">
        <v>2260</v>
      </c>
      <c r="H179" s="69">
        <v>20</v>
      </c>
      <c r="I179" s="70"/>
      <c r="J179" s="68"/>
      <c r="K179" s="68">
        <v>9540</v>
      </c>
      <c r="L179" s="68">
        <v>90</v>
      </c>
      <c r="M179" s="68">
        <v>1730</v>
      </c>
      <c r="N179" s="68">
        <v>10</v>
      </c>
      <c r="O179" s="71">
        <v>910</v>
      </c>
      <c r="P179" s="71">
        <v>9</v>
      </c>
      <c r="Q179" s="71">
        <v>160</v>
      </c>
      <c r="R179" s="72">
        <v>1</v>
      </c>
      <c r="S179" s="71">
        <v>225</v>
      </c>
    </row>
    <row r="180" spans="1:19" s="73" customFormat="1" ht="10.199999999999999" customHeight="1">
      <c r="A180" s="64" t="s">
        <v>201</v>
      </c>
      <c r="B180" s="65">
        <v>36</v>
      </c>
      <c r="C180" s="66" t="s">
        <v>54</v>
      </c>
      <c r="D180" s="66" t="str">
        <f t="shared" si="2"/>
        <v>6/100-36-３歳児</v>
      </c>
      <c r="E180" s="67">
        <v>54080</v>
      </c>
      <c r="F180" s="67">
        <v>520</v>
      </c>
      <c r="G180" s="68">
        <v>2260</v>
      </c>
      <c r="H180" s="68">
        <v>20</v>
      </c>
      <c r="I180" s="68"/>
      <c r="J180" s="68"/>
      <c r="K180" s="68">
        <v>9540</v>
      </c>
      <c r="L180" s="68">
        <v>90</v>
      </c>
      <c r="M180" s="68">
        <v>1730</v>
      </c>
      <c r="N180" s="68">
        <v>10</v>
      </c>
      <c r="O180" s="68">
        <v>910</v>
      </c>
      <c r="P180" s="68">
        <v>9</v>
      </c>
      <c r="Q180" s="68">
        <v>160</v>
      </c>
      <c r="R180" s="74">
        <v>1</v>
      </c>
      <c r="S180" s="68">
        <v>225</v>
      </c>
    </row>
    <row r="181" spans="1:19" s="73" customFormat="1" ht="10.199999999999999" customHeight="1">
      <c r="A181" s="64" t="s">
        <v>201</v>
      </c>
      <c r="B181" s="65">
        <v>46</v>
      </c>
      <c r="C181" s="66" t="s">
        <v>53</v>
      </c>
      <c r="D181" s="66" t="str">
        <f t="shared" si="2"/>
        <v>6/100-46-４歳以上児</v>
      </c>
      <c r="E181" s="67">
        <v>43430</v>
      </c>
      <c r="F181" s="67">
        <v>410</v>
      </c>
      <c r="G181" s="68">
        <v>1690</v>
      </c>
      <c r="H181" s="69">
        <v>10</v>
      </c>
      <c r="I181" s="70"/>
      <c r="J181" s="68"/>
      <c r="K181" s="68">
        <v>7150</v>
      </c>
      <c r="L181" s="68">
        <v>70</v>
      </c>
      <c r="M181" s="68">
        <v>1300</v>
      </c>
      <c r="N181" s="68">
        <v>10</v>
      </c>
      <c r="O181" s="71">
        <v>680</v>
      </c>
      <c r="P181" s="71">
        <v>6</v>
      </c>
      <c r="Q181" s="71">
        <v>120</v>
      </c>
      <c r="R181" s="72">
        <v>1</v>
      </c>
      <c r="S181" s="71">
        <v>225</v>
      </c>
    </row>
    <row r="182" spans="1:19" s="73" customFormat="1" ht="10.199999999999999" customHeight="1">
      <c r="A182" s="64" t="s">
        <v>201</v>
      </c>
      <c r="B182" s="65">
        <v>46</v>
      </c>
      <c r="C182" s="66" t="s">
        <v>54</v>
      </c>
      <c r="D182" s="66" t="str">
        <f t="shared" si="2"/>
        <v>6/100-46-３歳児</v>
      </c>
      <c r="E182" s="67">
        <v>50580</v>
      </c>
      <c r="F182" s="67">
        <v>480</v>
      </c>
      <c r="G182" s="68">
        <v>1690</v>
      </c>
      <c r="H182" s="68">
        <v>10</v>
      </c>
      <c r="I182" s="68"/>
      <c r="J182" s="68"/>
      <c r="K182" s="68">
        <v>7150</v>
      </c>
      <c r="L182" s="68">
        <v>70</v>
      </c>
      <c r="M182" s="68">
        <v>1300</v>
      </c>
      <c r="N182" s="68">
        <v>10</v>
      </c>
      <c r="O182" s="68">
        <v>680</v>
      </c>
      <c r="P182" s="68">
        <v>6</v>
      </c>
      <c r="Q182" s="68">
        <v>120</v>
      </c>
      <c r="R182" s="74">
        <v>1</v>
      </c>
      <c r="S182" s="68">
        <v>225</v>
      </c>
    </row>
    <row r="183" spans="1:19" s="73" customFormat="1" ht="10.199999999999999" customHeight="1">
      <c r="A183" s="64" t="s">
        <v>201</v>
      </c>
      <c r="B183" s="65">
        <v>61</v>
      </c>
      <c r="C183" s="66" t="s">
        <v>53</v>
      </c>
      <c r="D183" s="66" t="str">
        <f t="shared" si="2"/>
        <v>6/100-61-４歳以上児</v>
      </c>
      <c r="E183" s="67">
        <v>38520</v>
      </c>
      <c r="F183" s="67">
        <v>360</v>
      </c>
      <c r="G183" s="68">
        <v>1350</v>
      </c>
      <c r="H183" s="69">
        <v>10</v>
      </c>
      <c r="I183" s="70"/>
      <c r="J183" s="68"/>
      <c r="K183" s="68">
        <v>5720</v>
      </c>
      <c r="L183" s="68">
        <v>50</v>
      </c>
      <c r="M183" s="68">
        <v>1040</v>
      </c>
      <c r="N183" s="68">
        <v>10</v>
      </c>
      <c r="O183" s="71">
        <v>570</v>
      </c>
      <c r="P183" s="71">
        <v>5</v>
      </c>
      <c r="Q183" s="71">
        <v>100</v>
      </c>
      <c r="R183" s="72">
        <v>1</v>
      </c>
      <c r="S183" s="71">
        <v>225</v>
      </c>
    </row>
    <row r="184" spans="1:19" s="73" customFormat="1" ht="10.199999999999999" customHeight="1">
      <c r="A184" s="64" t="s">
        <v>201</v>
      </c>
      <c r="B184" s="65">
        <v>61</v>
      </c>
      <c r="C184" s="66" t="s">
        <v>54</v>
      </c>
      <c r="D184" s="66" t="str">
        <f t="shared" si="2"/>
        <v>6/100-61-３歳児</v>
      </c>
      <c r="E184" s="67">
        <v>45670</v>
      </c>
      <c r="F184" s="67">
        <v>430</v>
      </c>
      <c r="G184" s="68">
        <v>1350</v>
      </c>
      <c r="H184" s="68">
        <v>10</v>
      </c>
      <c r="I184" s="68"/>
      <c r="J184" s="68"/>
      <c r="K184" s="68">
        <v>5720</v>
      </c>
      <c r="L184" s="68">
        <v>50</v>
      </c>
      <c r="M184" s="68">
        <v>1040</v>
      </c>
      <c r="N184" s="68">
        <v>10</v>
      </c>
      <c r="O184" s="68">
        <v>570</v>
      </c>
      <c r="P184" s="68">
        <v>5</v>
      </c>
      <c r="Q184" s="68">
        <v>100</v>
      </c>
      <c r="R184" s="74">
        <v>1</v>
      </c>
      <c r="S184" s="68">
        <v>225</v>
      </c>
    </row>
    <row r="185" spans="1:19" s="75" customFormat="1" ht="10.199999999999999" customHeight="1">
      <c r="A185" s="64" t="s">
        <v>201</v>
      </c>
      <c r="B185" s="65">
        <v>76</v>
      </c>
      <c r="C185" s="66" t="s">
        <v>53</v>
      </c>
      <c r="D185" s="66" t="str">
        <f t="shared" si="2"/>
        <v>6/100-76-４歳以上児</v>
      </c>
      <c r="E185" s="67">
        <v>35210</v>
      </c>
      <c r="F185" s="67">
        <v>330</v>
      </c>
      <c r="G185" s="68">
        <v>1130</v>
      </c>
      <c r="H185" s="69">
        <v>10</v>
      </c>
      <c r="I185" s="70"/>
      <c r="J185" s="68"/>
      <c r="K185" s="68">
        <v>4770</v>
      </c>
      <c r="L185" s="68">
        <v>40</v>
      </c>
      <c r="M185" s="68">
        <v>860</v>
      </c>
      <c r="N185" s="68">
        <v>8</v>
      </c>
      <c r="O185" s="71">
        <v>500</v>
      </c>
      <c r="P185" s="71">
        <v>5</v>
      </c>
      <c r="Q185" s="71">
        <v>80</v>
      </c>
      <c r="R185" s="72">
        <v>1</v>
      </c>
      <c r="S185" s="71">
        <v>225</v>
      </c>
    </row>
    <row r="186" spans="1:19" s="75" customFormat="1" ht="10.199999999999999" customHeight="1">
      <c r="A186" s="64" t="s">
        <v>201</v>
      </c>
      <c r="B186" s="65">
        <v>76</v>
      </c>
      <c r="C186" s="66" t="s">
        <v>54</v>
      </c>
      <c r="D186" s="66" t="str">
        <f t="shared" si="2"/>
        <v>6/100-76-３歳児</v>
      </c>
      <c r="E186" s="67">
        <v>42360</v>
      </c>
      <c r="F186" s="67">
        <v>400</v>
      </c>
      <c r="G186" s="68">
        <v>1130</v>
      </c>
      <c r="H186" s="68">
        <v>10</v>
      </c>
      <c r="I186" s="68"/>
      <c r="J186" s="68"/>
      <c r="K186" s="68">
        <v>4770</v>
      </c>
      <c r="L186" s="68">
        <v>40</v>
      </c>
      <c r="M186" s="68">
        <v>860</v>
      </c>
      <c r="N186" s="68">
        <v>8</v>
      </c>
      <c r="O186" s="68">
        <v>500</v>
      </c>
      <c r="P186" s="68">
        <v>5</v>
      </c>
      <c r="Q186" s="68">
        <v>80</v>
      </c>
      <c r="R186" s="74">
        <v>1</v>
      </c>
      <c r="S186" s="68">
        <v>225</v>
      </c>
    </row>
    <row r="187" spans="1:19" s="75" customFormat="1" ht="10.199999999999999" customHeight="1">
      <c r="A187" s="64" t="s">
        <v>201</v>
      </c>
      <c r="B187" s="65">
        <v>91</v>
      </c>
      <c r="C187" s="66" t="s">
        <v>53</v>
      </c>
      <c r="D187" s="66" t="str">
        <f t="shared" si="2"/>
        <v>6/100-91-４歳以上児</v>
      </c>
      <c r="E187" s="67">
        <v>32840</v>
      </c>
      <c r="F187" s="67">
        <v>310</v>
      </c>
      <c r="G187" s="68">
        <v>960</v>
      </c>
      <c r="H187" s="69">
        <v>9</v>
      </c>
      <c r="I187" s="70"/>
      <c r="J187" s="68"/>
      <c r="K187" s="68">
        <v>4080</v>
      </c>
      <c r="L187" s="68">
        <v>40</v>
      </c>
      <c r="M187" s="68">
        <v>740</v>
      </c>
      <c r="N187" s="68">
        <v>7</v>
      </c>
      <c r="O187" s="71">
        <v>440</v>
      </c>
      <c r="P187" s="71">
        <v>4</v>
      </c>
      <c r="Q187" s="71">
        <v>80</v>
      </c>
      <c r="R187" s="72">
        <v>1</v>
      </c>
      <c r="S187" s="71">
        <v>225</v>
      </c>
    </row>
    <row r="188" spans="1:19" s="75" customFormat="1" ht="10.199999999999999" customHeight="1">
      <c r="A188" s="64" t="s">
        <v>201</v>
      </c>
      <c r="B188" s="65">
        <v>91</v>
      </c>
      <c r="C188" s="66" t="s">
        <v>54</v>
      </c>
      <c r="D188" s="66" t="str">
        <f t="shared" si="2"/>
        <v>6/100-91-３歳児</v>
      </c>
      <c r="E188" s="67">
        <v>39990</v>
      </c>
      <c r="F188" s="67">
        <v>380</v>
      </c>
      <c r="G188" s="68">
        <v>960</v>
      </c>
      <c r="H188" s="68">
        <v>9</v>
      </c>
      <c r="I188" s="68"/>
      <c r="J188" s="68"/>
      <c r="K188" s="68">
        <v>4080</v>
      </c>
      <c r="L188" s="68">
        <v>40</v>
      </c>
      <c r="M188" s="68">
        <v>740</v>
      </c>
      <c r="N188" s="68">
        <v>7</v>
      </c>
      <c r="O188" s="68">
        <v>440</v>
      </c>
      <c r="P188" s="68">
        <v>4</v>
      </c>
      <c r="Q188" s="68">
        <v>80</v>
      </c>
      <c r="R188" s="74">
        <v>1</v>
      </c>
      <c r="S188" s="68">
        <v>225</v>
      </c>
    </row>
    <row r="189" spans="1:19" s="75" customFormat="1" ht="10.199999999999999" customHeight="1">
      <c r="A189" s="64" t="s">
        <v>201</v>
      </c>
      <c r="B189" s="65">
        <v>106</v>
      </c>
      <c r="C189" s="66" t="s">
        <v>53</v>
      </c>
      <c r="D189" s="66" t="str">
        <f t="shared" si="2"/>
        <v>6/100-106-４歳以上児</v>
      </c>
      <c r="E189" s="67">
        <v>31100</v>
      </c>
      <c r="F189" s="67">
        <v>290</v>
      </c>
      <c r="G189" s="68">
        <v>840</v>
      </c>
      <c r="H189" s="69">
        <v>8</v>
      </c>
      <c r="I189" s="70"/>
      <c r="J189" s="68"/>
      <c r="K189" s="68">
        <v>3570</v>
      </c>
      <c r="L189" s="68">
        <v>30</v>
      </c>
      <c r="M189" s="68">
        <v>650</v>
      </c>
      <c r="N189" s="68">
        <v>6</v>
      </c>
      <c r="O189" s="71">
        <v>410</v>
      </c>
      <c r="P189" s="71">
        <v>4</v>
      </c>
      <c r="Q189" s="71">
        <v>70</v>
      </c>
      <c r="R189" s="72">
        <v>1</v>
      </c>
      <c r="S189" s="71">
        <v>225</v>
      </c>
    </row>
    <row r="190" spans="1:19" s="75" customFormat="1" ht="10.199999999999999" customHeight="1">
      <c r="A190" s="64" t="s">
        <v>201</v>
      </c>
      <c r="B190" s="65">
        <v>106</v>
      </c>
      <c r="C190" s="66" t="s">
        <v>54</v>
      </c>
      <c r="D190" s="66" t="str">
        <f t="shared" si="2"/>
        <v>6/100-106-３歳児</v>
      </c>
      <c r="E190" s="67">
        <v>38250</v>
      </c>
      <c r="F190" s="67">
        <v>360</v>
      </c>
      <c r="G190" s="68">
        <v>840</v>
      </c>
      <c r="H190" s="68">
        <v>8</v>
      </c>
      <c r="I190" s="68"/>
      <c r="J190" s="68"/>
      <c r="K190" s="68">
        <v>3570</v>
      </c>
      <c r="L190" s="68">
        <v>30</v>
      </c>
      <c r="M190" s="68">
        <v>650</v>
      </c>
      <c r="N190" s="68">
        <v>6</v>
      </c>
      <c r="O190" s="68">
        <v>410</v>
      </c>
      <c r="P190" s="68">
        <v>4</v>
      </c>
      <c r="Q190" s="68">
        <v>70</v>
      </c>
      <c r="R190" s="74">
        <v>1</v>
      </c>
      <c r="S190" s="68">
        <v>225</v>
      </c>
    </row>
    <row r="191" spans="1:19" s="75" customFormat="1" ht="10.199999999999999" customHeight="1">
      <c r="A191" s="64" t="s">
        <v>201</v>
      </c>
      <c r="B191" s="65">
        <v>121</v>
      </c>
      <c r="C191" s="66" t="s">
        <v>53</v>
      </c>
      <c r="D191" s="66" t="str">
        <f t="shared" si="2"/>
        <v>6/100-121-４歳以上児</v>
      </c>
      <c r="E191" s="67">
        <v>29710</v>
      </c>
      <c r="F191" s="67">
        <v>270</v>
      </c>
      <c r="G191" s="68">
        <v>750</v>
      </c>
      <c r="H191" s="69">
        <v>7</v>
      </c>
      <c r="I191" s="70">
        <v>640</v>
      </c>
      <c r="J191" s="68">
        <v>6</v>
      </c>
      <c r="K191" s="68">
        <v>3180</v>
      </c>
      <c r="L191" s="68">
        <v>30</v>
      </c>
      <c r="M191" s="68">
        <v>570</v>
      </c>
      <c r="N191" s="68">
        <v>5</v>
      </c>
      <c r="O191" s="71">
        <v>370</v>
      </c>
      <c r="P191" s="71">
        <v>3</v>
      </c>
      <c r="Q191" s="71">
        <v>60</v>
      </c>
      <c r="R191" s="72">
        <v>1</v>
      </c>
      <c r="S191" s="71">
        <v>225</v>
      </c>
    </row>
    <row r="192" spans="1:19" s="75" customFormat="1" ht="10.199999999999999" customHeight="1">
      <c r="A192" s="64" t="s">
        <v>201</v>
      </c>
      <c r="B192" s="65">
        <v>121</v>
      </c>
      <c r="C192" s="66" t="s">
        <v>54</v>
      </c>
      <c r="D192" s="66" t="str">
        <f t="shared" si="2"/>
        <v>6/100-121-３歳児</v>
      </c>
      <c r="E192" s="67">
        <v>36860</v>
      </c>
      <c r="F192" s="67">
        <v>350</v>
      </c>
      <c r="G192" s="68">
        <v>750</v>
      </c>
      <c r="H192" s="68">
        <v>7</v>
      </c>
      <c r="I192" s="68">
        <v>640</v>
      </c>
      <c r="J192" s="68">
        <v>6</v>
      </c>
      <c r="K192" s="68">
        <v>3180</v>
      </c>
      <c r="L192" s="68">
        <v>30</v>
      </c>
      <c r="M192" s="68">
        <v>570</v>
      </c>
      <c r="N192" s="68">
        <v>5</v>
      </c>
      <c r="O192" s="68">
        <v>370</v>
      </c>
      <c r="P192" s="68">
        <v>3</v>
      </c>
      <c r="Q192" s="68">
        <v>60</v>
      </c>
      <c r="R192" s="74">
        <v>1</v>
      </c>
      <c r="S192" s="68">
        <v>225</v>
      </c>
    </row>
    <row r="193" spans="1:19" s="75" customFormat="1" ht="10.199999999999999" customHeight="1">
      <c r="A193" s="64" t="s">
        <v>201</v>
      </c>
      <c r="B193" s="65">
        <v>136</v>
      </c>
      <c r="C193" s="66" t="s">
        <v>53</v>
      </c>
      <c r="D193" s="66" t="str">
        <f t="shared" si="2"/>
        <v>6/100-136-４歳以上児</v>
      </c>
      <c r="E193" s="67">
        <v>28630</v>
      </c>
      <c r="F193" s="67">
        <v>260</v>
      </c>
      <c r="G193" s="68">
        <v>670</v>
      </c>
      <c r="H193" s="69">
        <v>6</v>
      </c>
      <c r="I193" s="70">
        <v>570</v>
      </c>
      <c r="J193" s="68">
        <v>5</v>
      </c>
      <c r="K193" s="68">
        <v>2860</v>
      </c>
      <c r="L193" s="68">
        <v>20</v>
      </c>
      <c r="M193" s="68">
        <v>520</v>
      </c>
      <c r="N193" s="68">
        <v>5</v>
      </c>
      <c r="O193" s="71">
        <v>350</v>
      </c>
      <c r="P193" s="71">
        <v>3</v>
      </c>
      <c r="Q193" s="71">
        <v>60</v>
      </c>
      <c r="R193" s="72">
        <v>1</v>
      </c>
      <c r="S193" s="71">
        <v>225</v>
      </c>
    </row>
    <row r="194" spans="1:19" s="75" customFormat="1" ht="10.199999999999999" customHeight="1">
      <c r="A194" s="64" t="s">
        <v>201</v>
      </c>
      <c r="B194" s="65">
        <v>136</v>
      </c>
      <c r="C194" s="66" t="s">
        <v>54</v>
      </c>
      <c r="D194" s="66" t="str">
        <f t="shared" si="2"/>
        <v>6/100-136-３歳児</v>
      </c>
      <c r="E194" s="67">
        <v>35780</v>
      </c>
      <c r="F194" s="67">
        <v>330</v>
      </c>
      <c r="G194" s="68">
        <v>670</v>
      </c>
      <c r="H194" s="68">
        <v>6</v>
      </c>
      <c r="I194" s="68">
        <v>570</v>
      </c>
      <c r="J194" s="68">
        <v>5</v>
      </c>
      <c r="K194" s="68">
        <v>2860</v>
      </c>
      <c r="L194" s="68">
        <v>20</v>
      </c>
      <c r="M194" s="68">
        <v>520</v>
      </c>
      <c r="N194" s="68">
        <v>5</v>
      </c>
      <c r="O194" s="68">
        <v>350</v>
      </c>
      <c r="P194" s="68">
        <v>3</v>
      </c>
      <c r="Q194" s="68">
        <v>60</v>
      </c>
      <c r="R194" s="74">
        <v>1</v>
      </c>
      <c r="S194" s="68">
        <v>225</v>
      </c>
    </row>
    <row r="195" spans="1:19" s="75" customFormat="1" ht="10.199999999999999" customHeight="1">
      <c r="A195" s="64" t="s">
        <v>201</v>
      </c>
      <c r="B195" s="65">
        <v>151</v>
      </c>
      <c r="C195" s="66" t="s">
        <v>53</v>
      </c>
      <c r="D195" s="66" t="str">
        <f t="shared" si="2"/>
        <v>6/100-151-４歳以上児</v>
      </c>
      <c r="E195" s="67">
        <v>26990</v>
      </c>
      <c r="F195" s="67">
        <v>250</v>
      </c>
      <c r="G195" s="68">
        <v>560</v>
      </c>
      <c r="H195" s="69">
        <v>5</v>
      </c>
      <c r="I195" s="70">
        <v>480</v>
      </c>
      <c r="J195" s="68">
        <v>4</v>
      </c>
      <c r="K195" s="68">
        <v>2380</v>
      </c>
      <c r="L195" s="68">
        <v>20</v>
      </c>
      <c r="M195" s="68">
        <v>500</v>
      </c>
      <c r="N195" s="68">
        <v>5</v>
      </c>
      <c r="O195" s="71">
        <v>300</v>
      </c>
      <c r="P195" s="71">
        <v>3</v>
      </c>
      <c r="Q195" s="71">
        <v>50</v>
      </c>
      <c r="R195" s="72">
        <v>1</v>
      </c>
      <c r="S195" s="71">
        <v>225</v>
      </c>
    </row>
    <row r="196" spans="1:19" s="75" customFormat="1" ht="10.199999999999999" customHeight="1">
      <c r="A196" s="64" t="s">
        <v>201</v>
      </c>
      <c r="B196" s="65">
        <v>151</v>
      </c>
      <c r="C196" s="66" t="s">
        <v>54</v>
      </c>
      <c r="D196" s="66" t="str">
        <f t="shared" ref="D196:D259" si="3">CONCATENATE($A196,"-",$B196,"-",$C196)</f>
        <v>6/100-151-３歳児</v>
      </c>
      <c r="E196" s="67">
        <v>34140</v>
      </c>
      <c r="F196" s="67">
        <v>320</v>
      </c>
      <c r="G196" s="68">
        <v>560</v>
      </c>
      <c r="H196" s="68">
        <v>5</v>
      </c>
      <c r="I196" s="68">
        <v>480</v>
      </c>
      <c r="J196" s="68">
        <v>4</v>
      </c>
      <c r="K196" s="68">
        <v>2380</v>
      </c>
      <c r="L196" s="68">
        <v>20</v>
      </c>
      <c r="M196" s="68">
        <v>500</v>
      </c>
      <c r="N196" s="68">
        <v>5</v>
      </c>
      <c r="O196" s="68">
        <v>300</v>
      </c>
      <c r="P196" s="68">
        <v>3</v>
      </c>
      <c r="Q196" s="68">
        <v>50</v>
      </c>
      <c r="R196" s="74">
        <v>1</v>
      </c>
      <c r="S196" s="68">
        <v>225</v>
      </c>
    </row>
    <row r="197" spans="1:19" s="75" customFormat="1" ht="10.199999999999999" customHeight="1">
      <c r="A197" s="64" t="s">
        <v>201</v>
      </c>
      <c r="B197" s="65">
        <v>181</v>
      </c>
      <c r="C197" s="66" t="s">
        <v>53</v>
      </c>
      <c r="D197" s="66" t="str">
        <f t="shared" si="3"/>
        <v>6/100-181-４歳以上児</v>
      </c>
      <c r="E197" s="67">
        <v>25800</v>
      </c>
      <c r="F197" s="67">
        <v>230</v>
      </c>
      <c r="G197" s="68">
        <v>480</v>
      </c>
      <c r="H197" s="69">
        <v>4</v>
      </c>
      <c r="I197" s="70">
        <v>410</v>
      </c>
      <c r="J197" s="68">
        <v>4</v>
      </c>
      <c r="K197" s="68">
        <v>2040</v>
      </c>
      <c r="L197" s="68">
        <v>20</v>
      </c>
      <c r="M197" s="68">
        <v>500</v>
      </c>
      <c r="N197" s="68">
        <v>5</v>
      </c>
      <c r="O197" s="71">
        <v>270</v>
      </c>
      <c r="P197" s="71">
        <v>2</v>
      </c>
      <c r="Q197" s="71">
        <v>40</v>
      </c>
      <c r="R197" s="72">
        <v>1</v>
      </c>
      <c r="S197" s="71">
        <v>225</v>
      </c>
    </row>
    <row r="198" spans="1:19" s="75" customFormat="1" ht="10.199999999999999" customHeight="1">
      <c r="A198" s="64" t="s">
        <v>201</v>
      </c>
      <c r="B198" s="65">
        <v>181</v>
      </c>
      <c r="C198" s="66" t="s">
        <v>54</v>
      </c>
      <c r="D198" s="66" t="str">
        <f t="shared" si="3"/>
        <v>6/100-181-３歳児</v>
      </c>
      <c r="E198" s="67">
        <v>32950</v>
      </c>
      <c r="F198" s="67">
        <v>310</v>
      </c>
      <c r="G198" s="68">
        <v>480</v>
      </c>
      <c r="H198" s="68">
        <v>4</v>
      </c>
      <c r="I198" s="68">
        <v>410</v>
      </c>
      <c r="J198" s="68">
        <v>4</v>
      </c>
      <c r="K198" s="68">
        <v>2040</v>
      </c>
      <c r="L198" s="68">
        <v>20</v>
      </c>
      <c r="M198" s="68">
        <v>500</v>
      </c>
      <c r="N198" s="68">
        <v>5</v>
      </c>
      <c r="O198" s="68">
        <v>270</v>
      </c>
      <c r="P198" s="68">
        <v>2</v>
      </c>
      <c r="Q198" s="68">
        <v>40</v>
      </c>
      <c r="R198" s="74">
        <v>1</v>
      </c>
      <c r="S198" s="68">
        <v>225</v>
      </c>
    </row>
    <row r="199" spans="1:19" s="75" customFormat="1" ht="10.199999999999999" customHeight="1">
      <c r="A199" s="64" t="s">
        <v>201</v>
      </c>
      <c r="B199" s="65">
        <v>211</v>
      </c>
      <c r="C199" s="66" t="s">
        <v>53</v>
      </c>
      <c r="D199" s="66" t="str">
        <f t="shared" si="3"/>
        <v>6/100-211-４歳以上児</v>
      </c>
      <c r="E199" s="67">
        <v>24920</v>
      </c>
      <c r="F199" s="67">
        <v>230</v>
      </c>
      <c r="G199" s="68">
        <v>420</v>
      </c>
      <c r="H199" s="69">
        <v>4</v>
      </c>
      <c r="I199" s="70">
        <v>360</v>
      </c>
      <c r="J199" s="68">
        <v>3</v>
      </c>
      <c r="K199" s="68">
        <v>1780</v>
      </c>
      <c r="L199" s="68">
        <v>10</v>
      </c>
      <c r="M199" s="68">
        <v>500</v>
      </c>
      <c r="N199" s="68">
        <v>5</v>
      </c>
      <c r="O199" s="71">
        <v>250</v>
      </c>
      <c r="P199" s="71">
        <v>2</v>
      </c>
      <c r="Q199" s="71">
        <v>40</v>
      </c>
      <c r="R199" s="72">
        <v>1</v>
      </c>
      <c r="S199" s="71">
        <v>225</v>
      </c>
    </row>
    <row r="200" spans="1:19" s="75" customFormat="1" ht="10.199999999999999" customHeight="1">
      <c r="A200" s="64" t="s">
        <v>201</v>
      </c>
      <c r="B200" s="65">
        <v>211</v>
      </c>
      <c r="C200" s="66" t="s">
        <v>54</v>
      </c>
      <c r="D200" s="66" t="str">
        <f t="shared" si="3"/>
        <v>6/100-211-３歳児</v>
      </c>
      <c r="E200" s="67">
        <v>32070</v>
      </c>
      <c r="F200" s="67">
        <v>300</v>
      </c>
      <c r="G200" s="68">
        <v>420</v>
      </c>
      <c r="H200" s="68">
        <v>4</v>
      </c>
      <c r="I200" s="68">
        <v>360</v>
      </c>
      <c r="J200" s="68">
        <v>3</v>
      </c>
      <c r="K200" s="68">
        <v>1780</v>
      </c>
      <c r="L200" s="68">
        <v>10</v>
      </c>
      <c r="M200" s="68">
        <v>500</v>
      </c>
      <c r="N200" s="68">
        <v>5</v>
      </c>
      <c r="O200" s="68">
        <v>250</v>
      </c>
      <c r="P200" s="68">
        <v>2</v>
      </c>
      <c r="Q200" s="68">
        <v>40</v>
      </c>
      <c r="R200" s="74">
        <v>1</v>
      </c>
      <c r="S200" s="68">
        <v>225</v>
      </c>
    </row>
    <row r="201" spans="1:19" s="75" customFormat="1" ht="10.199999999999999" customHeight="1">
      <c r="A201" s="64" t="s">
        <v>201</v>
      </c>
      <c r="B201" s="65">
        <v>241</v>
      </c>
      <c r="C201" s="66" t="s">
        <v>53</v>
      </c>
      <c r="D201" s="66" t="str">
        <f t="shared" si="3"/>
        <v>6/100-241-４歳以上児</v>
      </c>
      <c r="E201" s="67">
        <v>24230</v>
      </c>
      <c r="F201" s="67">
        <v>220</v>
      </c>
      <c r="G201" s="68">
        <v>370</v>
      </c>
      <c r="H201" s="69">
        <v>3</v>
      </c>
      <c r="I201" s="70">
        <v>320</v>
      </c>
      <c r="J201" s="68">
        <v>3</v>
      </c>
      <c r="K201" s="68">
        <v>1590</v>
      </c>
      <c r="L201" s="68">
        <v>10</v>
      </c>
      <c r="M201" s="68">
        <v>500</v>
      </c>
      <c r="N201" s="68">
        <v>5</v>
      </c>
      <c r="O201" s="71">
        <v>220</v>
      </c>
      <c r="P201" s="71">
        <v>2</v>
      </c>
      <c r="Q201" s="71">
        <v>40</v>
      </c>
      <c r="R201" s="72">
        <v>1</v>
      </c>
      <c r="S201" s="71">
        <v>225</v>
      </c>
    </row>
    <row r="202" spans="1:19" s="75" customFormat="1" ht="10.199999999999999" customHeight="1">
      <c r="A202" s="64" t="s">
        <v>201</v>
      </c>
      <c r="B202" s="65">
        <v>241</v>
      </c>
      <c r="C202" s="66" t="s">
        <v>54</v>
      </c>
      <c r="D202" s="66" t="str">
        <f t="shared" si="3"/>
        <v>6/100-241-３歳児</v>
      </c>
      <c r="E202" s="67">
        <v>31380</v>
      </c>
      <c r="F202" s="67">
        <v>290</v>
      </c>
      <c r="G202" s="68">
        <v>370</v>
      </c>
      <c r="H202" s="68">
        <v>3</v>
      </c>
      <c r="I202" s="68">
        <v>320</v>
      </c>
      <c r="J202" s="68">
        <v>3</v>
      </c>
      <c r="K202" s="68">
        <v>1590</v>
      </c>
      <c r="L202" s="68">
        <v>10</v>
      </c>
      <c r="M202" s="68">
        <v>500</v>
      </c>
      <c r="N202" s="68">
        <v>5</v>
      </c>
      <c r="O202" s="68">
        <v>220</v>
      </c>
      <c r="P202" s="68">
        <v>2</v>
      </c>
      <c r="Q202" s="68">
        <v>40</v>
      </c>
      <c r="R202" s="74">
        <v>1</v>
      </c>
      <c r="S202" s="68">
        <v>225</v>
      </c>
    </row>
    <row r="203" spans="1:19" s="75" customFormat="1" ht="10.199999999999999" customHeight="1">
      <c r="A203" s="64" t="s">
        <v>201</v>
      </c>
      <c r="B203" s="65">
        <v>271</v>
      </c>
      <c r="C203" s="66" t="s">
        <v>53</v>
      </c>
      <c r="D203" s="66" t="str">
        <f t="shared" si="3"/>
        <v>6/100-271-４歳以上児</v>
      </c>
      <c r="E203" s="67">
        <v>23690</v>
      </c>
      <c r="F203" s="67">
        <v>210</v>
      </c>
      <c r="G203" s="68">
        <v>330</v>
      </c>
      <c r="H203" s="69">
        <v>3</v>
      </c>
      <c r="I203" s="70">
        <v>280</v>
      </c>
      <c r="J203" s="68">
        <v>2</v>
      </c>
      <c r="K203" s="68">
        <v>1430</v>
      </c>
      <c r="L203" s="68">
        <v>10</v>
      </c>
      <c r="M203" s="68">
        <v>500</v>
      </c>
      <c r="N203" s="68">
        <v>5</v>
      </c>
      <c r="O203" s="71">
        <v>200</v>
      </c>
      <c r="P203" s="71">
        <v>2</v>
      </c>
      <c r="Q203" s="71">
        <v>30</v>
      </c>
      <c r="R203" s="72">
        <v>1</v>
      </c>
      <c r="S203" s="71">
        <v>225</v>
      </c>
    </row>
    <row r="204" spans="1:19" s="75" customFormat="1" ht="10.199999999999999" customHeight="1">
      <c r="A204" s="64" t="s">
        <v>201</v>
      </c>
      <c r="B204" s="65">
        <v>271</v>
      </c>
      <c r="C204" s="66" t="s">
        <v>54</v>
      </c>
      <c r="D204" s="66" t="str">
        <f t="shared" si="3"/>
        <v>6/100-271-３歳児</v>
      </c>
      <c r="E204" s="67">
        <v>30840</v>
      </c>
      <c r="F204" s="67">
        <v>290</v>
      </c>
      <c r="G204" s="68">
        <v>330</v>
      </c>
      <c r="H204" s="68">
        <v>3</v>
      </c>
      <c r="I204" s="68">
        <v>280</v>
      </c>
      <c r="J204" s="68">
        <v>2</v>
      </c>
      <c r="K204" s="68">
        <v>1430</v>
      </c>
      <c r="L204" s="68">
        <v>10</v>
      </c>
      <c r="M204" s="68">
        <v>500</v>
      </c>
      <c r="N204" s="68">
        <v>5</v>
      </c>
      <c r="O204" s="68">
        <v>200</v>
      </c>
      <c r="P204" s="68">
        <v>2</v>
      </c>
      <c r="Q204" s="68">
        <v>30</v>
      </c>
      <c r="R204" s="74">
        <v>1</v>
      </c>
      <c r="S204" s="68">
        <v>225</v>
      </c>
    </row>
    <row r="205" spans="1:19" s="75" customFormat="1" ht="10.199999999999999" customHeight="1">
      <c r="A205" s="64" t="s">
        <v>201</v>
      </c>
      <c r="B205" s="65">
        <v>301</v>
      </c>
      <c r="C205" s="66" t="s">
        <v>53</v>
      </c>
      <c r="D205" s="66" t="str">
        <f t="shared" si="3"/>
        <v>6/100-301-４歳以上児</v>
      </c>
      <c r="E205" s="67">
        <v>21940</v>
      </c>
      <c r="F205" s="67">
        <v>200</v>
      </c>
      <c r="G205" s="68">
        <v>300</v>
      </c>
      <c r="H205" s="69">
        <v>3</v>
      </c>
      <c r="I205" s="70">
        <v>260</v>
      </c>
      <c r="J205" s="68">
        <v>2</v>
      </c>
      <c r="K205" s="68">
        <v>1300</v>
      </c>
      <c r="L205" s="68">
        <v>10</v>
      </c>
      <c r="M205" s="68">
        <v>500</v>
      </c>
      <c r="N205" s="68">
        <v>5</v>
      </c>
      <c r="O205" s="71">
        <v>180</v>
      </c>
      <c r="P205" s="71">
        <v>1</v>
      </c>
      <c r="Q205" s="71">
        <v>30</v>
      </c>
      <c r="R205" s="72">
        <v>1</v>
      </c>
      <c r="S205" s="71">
        <v>225</v>
      </c>
    </row>
    <row r="206" spans="1:19" s="75" customFormat="1" ht="10.199999999999999" customHeight="1">
      <c r="A206" s="64" t="s">
        <v>201</v>
      </c>
      <c r="B206" s="65">
        <v>301</v>
      </c>
      <c r="C206" s="66" t="s">
        <v>54</v>
      </c>
      <c r="D206" s="66" t="str">
        <f t="shared" si="3"/>
        <v>6/100-301-３歳児</v>
      </c>
      <c r="E206" s="67">
        <v>29090</v>
      </c>
      <c r="F206" s="67">
        <v>270</v>
      </c>
      <c r="G206" s="68">
        <v>300</v>
      </c>
      <c r="H206" s="68">
        <v>3</v>
      </c>
      <c r="I206" s="68">
        <v>260</v>
      </c>
      <c r="J206" s="68">
        <v>2</v>
      </c>
      <c r="K206" s="68">
        <v>1300</v>
      </c>
      <c r="L206" s="68">
        <v>10</v>
      </c>
      <c r="M206" s="68">
        <v>500</v>
      </c>
      <c r="N206" s="68">
        <v>5</v>
      </c>
      <c r="O206" s="68">
        <v>180</v>
      </c>
      <c r="P206" s="68">
        <v>1</v>
      </c>
      <c r="Q206" s="68">
        <v>30</v>
      </c>
      <c r="R206" s="74">
        <v>1</v>
      </c>
      <c r="S206" s="68">
        <v>225</v>
      </c>
    </row>
    <row r="207" spans="1:19" s="73" customFormat="1" ht="10.199999999999999" customHeight="1">
      <c r="A207" s="64" t="s">
        <v>202</v>
      </c>
      <c r="B207" s="65">
        <v>1</v>
      </c>
      <c r="C207" s="66" t="s">
        <v>53</v>
      </c>
      <c r="D207" s="66" t="str">
        <f t="shared" si="3"/>
        <v>3/100-1-４歳以上児</v>
      </c>
      <c r="E207" s="67">
        <v>100660</v>
      </c>
      <c r="F207" s="67">
        <v>980</v>
      </c>
      <c r="G207" s="68">
        <v>6580</v>
      </c>
      <c r="H207" s="69">
        <v>60</v>
      </c>
      <c r="I207" s="70">
        <v>5780</v>
      </c>
      <c r="J207" s="68">
        <v>50</v>
      </c>
      <c r="K207" s="68">
        <v>27890</v>
      </c>
      <c r="L207" s="68">
        <v>270</v>
      </c>
      <c r="M207" s="68">
        <v>3640</v>
      </c>
      <c r="N207" s="68">
        <v>30</v>
      </c>
      <c r="O207" s="71">
        <v>2730</v>
      </c>
      <c r="P207" s="71">
        <v>20</v>
      </c>
      <c r="Q207" s="71">
        <v>480</v>
      </c>
      <c r="R207" s="72">
        <v>4</v>
      </c>
      <c r="S207" s="71">
        <v>225</v>
      </c>
    </row>
    <row r="208" spans="1:19" s="73" customFormat="1" ht="10.199999999999999" customHeight="1">
      <c r="A208" s="64" t="s">
        <v>202</v>
      </c>
      <c r="B208" s="65">
        <v>1</v>
      </c>
      <c r="C208" s="66" t="s">
        <v>54</v>
      </c>
      <c r="D208" s="66" t="str">
        <f t="shared" si="3"/>
        <v>3/100-1-３歳児</v>
      </c>
      <c r="E208" s="67">
        <v>107630</v>
      </c>
      <c r="F208" s="67">
        <v>1050</v>
      </c>
      <c r="G208" s="68">
        <v>6580</v>
      </c>
      <c r="H208" s="68">
        <v>60</v>
      </c>
      <c r="I208" s="68">
        <v>5780</v>
      </c>
      <c r="J208" s="68">
        <v>50</v>
      </c>
      <c r="K208" s="68">
        <v>27890</v>
      </c>
      <c r="L208" s="68">
        <v>270</v>
      </c>
      <c r="M208" s="68">
        <v>3640</v>
      </c>
      <c r="N208" s="68">
        <v>30</v>
      </c>
      <c r="O208" s="68">
        <v>2730</v>
      </c>
      <c r="P208" s="68">
        <v>20</v>
      </c>
      <c r="Q208" s="68">
        <v>480</v>
      </c>
      <c r="R208" s="74">
        <v>4</v>
      </c>
      <c r="S208" s="68">
        <v>225</v>
      </c>
    </row>
    <row r="209" spans="1:19" s="73" customFormat="1" ht="10.199999999999999" customHeight="1">
      <c r="A209" s="64" t="s">
        <v>202</v>
      </c>
      <c r="B209" s="65">
        <v>16</v>
      </c>
      <c r="C209" s="66" t="s">
        <v>53</v>
      </c>
      <c r="D209" s="66" t="str">
        <f t="shared" si="3"/>
        <v>3/100-16-４歳以上児</v>
      </c>
      <c r="E209" s="67">
        <v>62160</v>
      </c>
      <c r="F209" s="67">
        <v>600</v>
      </c>
      <c r="G209" s="68">
        <v>3940</v>
      </c>
      <c r="H209" s="69">
        <v>30</v>
      </c>
      <c r="I209" s="70">
        <v>3470</v>
      </c>
      <c r="J209" s="68">
        <v>30</v>
      </c>
      <c r="K209" s="68">
        <v>16730</v>
      </c>
      <c r="L209" s="68">
        <v>160</v>
      </c>
      <c r="M209" s="68">
        <v>2490</v>
      </c>
      <c r="N209" s="68">
        <v>20</v>
      </c>
      <c r="O209" s="71">
        <v>1630</v>
      </c>
      <c r="P209" s="71">
        <v>10</v>
      </c>
      <c r="Q209" s="71">
        <v>290</v>
      </c>
      <c r="R209" s="72">
        <v>2</v>
      </c>
      <c r="S209" s="71">
        <v>225</v>
      </c>
    </row>
    <row r="210" spans="1:19" s="73" customFormat="1" ht="10.199999999999999" customHeight="1">
      <c r="A210" s="64" t="s">
        <v>202</v>
      </c>
      <c r="B210" s="65">
        <v>16</v>
      </c>
      <c r="C210" s="66" t="s">
        <v>54</v>
      </c>
      <c r="D210" s="66" t="str">
        <f t="shared" si="3"/>
        <v>3/100-16-３歳児</v>
      </c>
      <c r="E210" s="67">
        <v>69130</v>
      </c>
      <c r="F210" s="67">
        <v>670</v>
      </c>
      <c r="G210" s="68">
        <v>3940</v>
      </c>
      <c r="H210" s="68">
        <v>30</v>
      </c>
      <c r="I210" s="68">
        <v>3470</v>
      </c>
      <c r="J210" s="68">
        <v>30</v>
      </c>
      <c r="K210" s="68">
        <v>16730</v>
      </c>
      <c r="L210" s="68">
        <v>160</v>
      </c>
      <c r="M210" s="68">
        <v>2490</v>
      </c>
      <c r="N210" s="68">
        <v>20</v>
      </c>
      <c r="O210" s="68">
        <v>1630</v>
      </c>
      <c r="P210" s="68">
        <v>10</v>
      </c>
      <c r="Q210" s="68">
        <v>290</v>
      </c>
      <c r="R210" s="74">
        <v>2</v>
      </c>
      <c r="S210" s="68">
        <v>225</v>
      </c>
    </row>
    <row r="211" spans="1:19" s="73" customFormat="1" ht="10.199999999999999" customHeight="1">
      <c r="A211" s="64" t="s">
        <v>202</v>
      </c>
      <c r="B211" s="65">
        <v>26</v>
      </c>
      <c r="C211" s="66" t="s">
        <v>53</v>
      </c>
      <c r="D211" s="66" t="str">
        <f t="shared" si="3"/>
        <v>3/100-26-４歳以上児</v>
      </c>
      <c r="E211" s="67">
        <v>45660</v>
      </c>
      <c r="F211" s="67">
        <v>430</v>
      </c>
      <c r="G211" s="68">
        <v>2820</v>
      </c>
      <c r="H211" s="69">
        <v>20</v>
      </c>
      <c r="I211" s="70">
        <v>2480</v>
      </c>
      <c r="J211" s="68">
        <v>20</v>
      </c>
      <c r="K211" s="68">
        <v>11950</v>
      </c>
      <c r="L211" s="68">
        <v>110</v>
      </c>
      <c r="M211" s="68">
        <v>2000</v>
      </c>
      <c r="N211" s="68">
        <v>20</v>
      </c>
      <c r="O211" s="71">
        <v>1170</v>
      </c>
      <c r="P211" s="71">
        <v>10</v>
      </c>
      <c r="Q211" s="71">
        <v>200</v>
      </c>
      <c r="R211" s="72">
        <v>2</v>
      </c>
      <c r="S211" s="71">
        <v>225</v>
      </c>
    </row>
    <row r="212" spans="1:19" s="73" customFormat="1" ht="10.199999999999999" customHeight="1">
      <c r="A212" s="64" t="s">
        <v>202</v>
      </c>
      <c r="B212" s="65">
        <v>26</v>
      </c>
      <c r="C212" s="66" t="s">
        <v>54</v>
      </c>
      <c r="D212" s="66" t="str">
        <f t="shared" si="3"/>
        <v>3/100-26-３歳児</v>
      </c>
      <c r="E212" s="67">
        <v>52630</v>
      </c>
      <c r="F212" s="67">
        <v>500</v>
      </c>
      <c r="G212" s="68">
        <v>2820</v>
      </c>
      <c r="H212" s="68">
        <v>20</v>
      </c>
      <c r="I212" s="68">
        <v>2480</v>
      </c>
      <c r="J212" s="68">
        <v>20</v>
      </c>
      <c r="K212" s="68">
        <v>11950</v>
      </c>
      <c r="L212" s="68">
        <v>110</v>
      </c>
      <c r="M212" s="68">
        <v>2000</v>
      </c>
      <c r="N212" s="68">
        <v>20</v>
      </c>
      <c r="O212" s="68">
        <v>1170</v>
      </c>
      <c r="P212" s="68">
        <v>10</v>
      </c>
      <c r="Q212" s="68">
        <v>200</v>
      </c>
      <c r="R212" s="74">
        <v>2</v>
      </c>
      <c r="S212" s="68">
        <v>225</v>
      </c>
    </row>
    <row r="213" spans="1:19" s="73" customFormat="1" ht="10.199999999999999" customHeight="1">
      <c r="A213" s="64" t="s">
        <v>202</v>
      </c>
      <c r="B213" s="65">
        <v>36</v>
      </c>
      <c r="C213" s="66" t="s">
        <v>53</v>
      </c>
      <c r="D213" s="66" t="str">
        <f t="shared" si="3"/>
        <v>3/100-36-４歳以上児</v>
      </c>
      <c r="E213" s="67">
        <v>45850</v>
      </c>
      <c r="F213" s="67">
        <v>440</v>
      </c>
      <c r="G213" s="68">
        <v>2190</v>
      </c>
      <c r="H213" s="69">
        <v>20</v>
      </c>
      <c r="I213" s="70"/>
      <c r="J213" s="68"/>
      <c r="K213" s="68">
        <v>9290</v>
      </c>
      <c r="L213" s="68">
        <v>90</v>
      </c>
      <c r="M213" s="68">
        <v>1730</v>
      </c>
      <c r="N213" s="68">
        <v>10</v>
      </c>
      <c r="O213" s="71">
        <v>910</v>
      </c>
      <c r="P213" s="71">
        <v>9</v>
      </c>
      <c r="Q213" s="71">
        <v>160</v>
      </c>
      <c r="R213" s="72">
        <v>1</v>
      </c>
      <c r="S213" s="71">
        <v>225</v>
      </c>
    </row>
    <row r="214" spans="1:19" s="73" customFormat="1" ht="10.199999999999999" customHeight="1">
      <c r="A214" s="64" t="s">
        <v>202</v>
      </c>
      <c r="B214" s="65">
        <v>36</v>
      </c>
      <c r="C214" s="66" t="s">
        <v>54</v>
      </c>
      <c r="D214" s="66" t="str">
        <f t="shared" si="3"/>
        <v>3/100-36-３歳児</v>
      </c>
      <c r="E214" s="67">
        <v>52820</v>
      </c>
      <c r="F214" s="67">
        <v>510</v>
      </c>
      <c r="G214" s="68">
        <v>2190</v>
      </c>
      <c r="H214" s="68">
        <v>20</v>
      </c>
      <c r="I214" s="68"/>
      <c r="J214" s="68"/>
      <c r="K214" s="68">
        <v>9290</v>
      </c>
      <c r="L214" s="68">
        <v>90</v>
      </c>
      <c r="M214" s="68">
        <v>1730</v>
      </c>
      <c r="N214" s="68">
        <v>10</v>
      </c>
      <c r="O214" s="68">
        <v>910</v>
      </c>
      <c r="P214" s="68">
        <v>9</v>
      </c>
      <c r="Q214" s="68">
        <v>160</v>
      </c>
      <c r="R214" s="74">
        <v>1</v>
      </c>
      <c r="S214" s="68">
        <v>225</v>
      </c>
    </row>
    <row r="215" spans="1:19" s="73" customFormat="1" ht="10.199999999999999" customHeight="1">
      <c r="A215" s="64" t="s">
        <v>202</v>
      </c>
      <c r="B215" s="65">
        <v>46</v>
      </c>
      <c r="C215" s="66" t="s">
        <v>53</v>
      </c>
      <c r="D215" s="66" t="str">
        <f t="shared" si="3"/>
        <v>3/100-46-４歳以上児</v>
      </c>
      <c r="E215" s="67">
        <v>42430</v>
      </c>
      <c r="F215" s="67">
        <v>400</v>
      </c>
      <c r="G215" s="68">
        <v>1640</v>
      </c>
      <c r="H215" s="69">
        <v>10</v>
      </c>
      <c r="I215" s="70"/>
      <c r="J215" s="68"/>
      <c r="K215" s="68">
        <v>6970</v>
      </c>
      <c r="L215" s="68">
        <v>60</v>
      </c>
      <c r="M215" s="68">
        <v>1300</v>
      </c>
      <c r="N215" s="68">
        <v>10</v>
      </c>
      <c r="O215" s="71">
        <v>680</v>
      </c>
      <c r="P215" s="71">
        <v>6</v>
      </c>
      <c r="Q215" s="71">
        <v>120</v>
      </c>
      <c r="R215" s="72">
        <v>1</v>
      </c>
      <c r="S215" s="71">
        <v>225</v>
      </c>
    </row>
    <row r="216" spans="1:19" s="73" customFormat="1" ht="10.199999999999999" customHeight="1">
      <c r="A216" s="64" t="s">
        <v>202</v>
      </c>
      <c r="B216" s="65">
        <v>46</v>
      </c>
      <c r="C216" s="66" t="s">
        <v>54</v>
      </c>
      <c r="D216" s="66" t="str">
        <f t="shared" si="3"/>
        <v>3/100-46-３歳児</v>
      </c>
      <c r="E216" s="67">
        <v>49400</v>
      </c>
      <c r="F216" s="67">
        <v>470</v>
      </c>
      <c r="G216" s="68">
        <v>1640</v>
      </c>
      <c r="H216" s="68">
        <v>10</v>
      </c>
      <c r="I216" s="68"/>
      <c r="J216" s="68"/>
      <c r="K216" s="68">
        <v>6970</v>
      </c>
      <c r="L216" s="68">
        <v>60</v>
      </c>
      <c r="M216" s="68">
        <v>1300</v>
      </c>
      <c r="N216" s="68">
        <v>10</v>
      </c>
      <c r="O216" s="68">
        <v>680</v>
      </c>
      <c r="P216" s="68">
        <v>6</v>
      </c>
      <c r="Q216" s="68">
        <v>120</v>
      </c>
      <c r="R216" s="74">
        <v>1</v>
      </c>
      <c r="S216" s="68">
        <v>225</v>
      </c>
    </row>
    <row r="217" spans="1:19" s="73" customFormat="1" ht="10.199999999999999" customHeight="1">
      <c r="A217" s="64" t="s">
        <v>202</v>
      </c>
      <c r="B217" s="65">
        <v>61</v>
      </c>
      <c r="C217" s="66" t="s">
        <v>53</v>
      </c>
      <c r="D217" s="66" t="str">
        <f t="shared" si="3"/>
        <v>3/100-61-４歳以上児</v>
      </c>
      <c r="E217" s="67">
        <v>37650</v>
      </c>
      <c r="F217" s="67">
        <v>350</v>
      </c>
      <c r="G217" s="68">
        <v>1310</v>
      </c>
      <c r="H217" s="69">
        <v>10</v>
      </c>
      <c r="I217" s="70"/>
      <c r="J217" s="68"/>
      <c r="K217" s="68">
        <v>5570</v>
      </c>
      <c r="L217" s="68">
        <v>50</v>
      </c>
      <c r="M217" s="68">
        <v>1040</v>
      </c>
      <c r="N217" s="68">
        <v>10</v>
      </c>
      <c r="O217" s="71">
        <v>570</v>
      </c>
      <c r="P217" s="71">
        <v>5</v>
      </c>
      <c r="Q217" s="71">
        <v>100</v>
      </c>
      <c r="R217" s="72">
        <v>1</v>
      </c>
      <c r="S217" s="71">
        <v>225</v>
      </c>
    </row>
    <row r="218" spans="1:19" s="73" customFormat="1" ht="10.199999999999999" customHeight="1">
      <c r="A218" s="64" t="s">
        <v>202</v>
      </c>
      <c r="B218" s="65">
        <v>61</v>
      </c>
      <c r="C218" s="66" t="s">
        <v>54</v>
      </c>
      <c r="D218" s="66" t="str">
        <f t="shared" si="3"/>
        <v>3/100-61-３歳児</v>
      </c>
      <c r="E218" s="67">
        <v>44620</v>
      </c>
      <c r="F218" s="67">
        <v>420</v>
      </c>
      <c r="G218" s="68">
        <v>1310</v>
      </c>
      <c r="H218" s="68">
        <v>10</v>
      </c>
      <c r="I218" s="68"/>
      <c r="J218" s="68"/>
      <c r="K218" s="68">
        <v>5570</v>
      </c>
      <c r="L218" s="68">
        <v>50</v>
      </c>
      <c r="M218" s="68">
        <v>1040</v>
      </c>
      <c r="N218" s="68">
        <v>10</v>
      </c>
      <c r="O218" s="68">
        <v>570</v>
      </c>
      <c r="P218" s="68">
        <v>5</v>
      </c>
      <c r="Q218" s="68">
        <v>100</v>
      </c>
      <c r="R218" s="74">
        <v>1</v>
      </c>
      <c r="S218" s="68">
        <v>225</v>
      </c>
    </row>
    <row r="219" spans="1:19" s="75" customFormat="1" ht="10.199999999999999" customHeight="1">
      <c r="A219" s="64" t="s">
        <v>202</v>
      </c>
      <c r="B219" s="65">
        <v>76</v>
      </c>
      <c r="C219" s="66" t="s">
        <v>53</v>
      </c>
      <c r="D219" s="66" t="str">
        <f t="shared" si="3"/>
        <v>3/100-76-４歳以上児</v>
      </c>
      <c r="E219" s="67">
        <v>34420</v>
      </c>
      <c r="F219" s="67">
        <v>320</v>
      </c>
      <c r="G219" s="68">
        <v>1090</v>
      </c>
      <c r="H219" s="69">
        <v>10</v>
      </c>
      <c r="I219" s="70"/>
      <c r="J219" s="68"/>
      <c r="K219" s="68">
        <v>4640</v>
      </c>
      <c r="L219" s="68">
        <v>40</v>
      </c>
      <c r="M219" s="68">
        <v>860</v>
      </c>
      <c r="N219" s="68">
        <v>8</v>
      </c>
      <c r="O219" s="71">
        <v>500</v>
      </c>
      <c r="P219" s="71">
        <v>5</v>
      </c>
      <c r="Q219" s="71">
        <v>80</v>
      </c>
      <c r="R219" s="72">
        <v>1</v>
      </c>
      <c r="S219" s="71">
        <v>225</v>
      </c>
    </row>
    <row r="220" spans="1:19" s="75" customFormat="1" ht="10.199999999999999" customHeight="1">
      <c r="A220" s="64" t="s">
        <v>202</v>
      </c>
      <c r="B220" s="65">
        <v>76</v>
      </c>
      <c r="C220" s="66" t="s">
        <v>54</v>
      </c>
      <c r="D220" s="66" t="str">
        <f t="shared" si="3"/>
        <v>3/100-76-３歳児</v>
      </c>
      <c r="E220" s="67">
        <v>41390</v>
      </c>
      <c r="F220" s="67">
        <v>390</v>
      </c>
      <c r="G220" s="68">
        <v>1090</v>
      </c>
      <c r="H220" s="68">
        <v>10</v>
      </c>
      <c r="I220" s="68"/>
      <c r="J220" s="68"/>
      <c r="K220" s="68">
        <v>4640</v>
      </c>
      <c r="L220" s="68">
        <v>40</v>
      </c>
      <c r="M220" s="68">
        <v>860</v>
      </c>
      <c r="N220" s="68">
        <v>8</v>
      </c>
      <c r="O220" s="68">
        <v>500</v>
      </c>
      <c r="P220" s="68">
        <v>5</v>
      </c>
      <c r="Q220" s="68">
        <v>80</v>
      </c>
      <c r="R220" s="74">
        <v>1</v>
      </c>
      <c r="S220" s="68">
        <v>225</v>
      </c>
    </row>
    <row r="221" spans="1:19" s="75" customFormat="1" ht="10.199999999999999" customHeight="1">
      <c r="A221" s="64" t="s">
        <v>202</v>
      </c>
      <c r="B221" s="65">
        <v>91</v>
      </c>
      <c r="C221" s="66" t="s">
        <v>53</v>
      </c>
      <c r="D221" s="66" t="str">
        <f t="shared" si="3"/>
        <v>3/100-91-４歳以上児</v>
      </c>
      <c r="E221" s="67">
        <v>32120</v>
      </c>
      <c r="F221" s="67">
        <v>300</v>
      </c>
      <c r="G221" s="68">
        <v>940</v>
      </c>
      <c r="H221" s="69">
        <v>9</v>
      </c>
      <c r="I221" s="70"/>
      <c r="J221" s="68"/>
      <c r="K221" s="68">
        <v>3980</v>
      </c>
      <c r="L221" s="68">
        <v>30</v>
      </c>
      <c r="M221" s="68">
        <v>740</v>
      </c>
      <c r="N221" s="68">
        <v>7</v>
      </c>
      <c r="O221" s="71">
        <v>440</v>
      </c>
      <c r="P221" s="71">
        <v>4</v>
      </c>
      <c r="Q221" s="71">
        <v>80</v>
      </c>
      <c r="R221" s="72">
        <v>1</v>
      </c>
      <c r="S221" s="71">
        <v>225</v>
      </c>
    </row>
    <row r="222" spans="1:19" s="75" customFormat="1" ht="10.199999999999999" customHeight="1">
      <c r="A222" s="64" t="s">
        <v>202</v>
      </c>
      <c r="B222" s="65">
        <v>91</v>
      </c>
      <c r="C222" s="66" t="s">
        <v>54</v>
      </c>
      <c r="D222" s="66" t="str">
        <f t="shared" si="3"/>
        <v>3/100-91-３歳児</v>
      </c>
      <c r="E222" s="67">
        <v>39090</v>
      </c>
      <c r="F222" s="67">
        <v>370</v>
      </c>
      <c r="G222" s="68">
        <v>940</v>
      </c>
      <c r="H222" s="68">
        <v>9</v>
      </c>
      <c r="I222" s="68"/>
      <c r="J222" s="68"/>
      <c r="K222" s="68">
        <v>3980</v>
      </c>
      <c r="L222" s="68">
        <v>30</v>
      </c>
      <c r="M222" s="68">
        <v>740</v>
      </c>
      <c r="N222" s="68">
        <v>7</v>
      </c>
      <c r="O222" s="68">
        <v>440</v>
      </c>
      <c r="P222" s="68">
        <v>4</v>
      </c>
      <c r="Q222" s="68">
        <v>80</v>
      </c>
      <c r="R222" s="74">
        <v>1</v>
      </c>
      <c r="S222" s="68">
        <v>225</v>
      </c>
    </row>
    <row r="223" spans="1:19" s="75" customFormat="1" ht="10.199999999999999" customHeight="1">
      <c r="A223" s="64" t="s">
        <v>202</v>
      </c>
      <c r="B223" s="65">
        <v>106</v>
      </c>
      <c r="C223" s="66" t="s">
        <v>53</v>
      </c>
      <c r="D223" s="66" t="str">
        <f t="shared" si="3"/>
        <v>3/100-106-４歳以上児</v>
      </c>
      <c r="E223" s="67">
        <v>30410</v>
      </c>
      <c r="F223" s="67">
        <v>280</v>
      </c>
      <c r="G223" s="68">
        <v>820</v>
      </c>
      <c r="H223" s="69">
        <v>8</v>
      </c>
      <c r="I223" s="70"/>
      <c r="J223" s="68"/>
      <c r="K223" s="68">
        <v>3480</v>
      </c>
      <c r="L223" s="68">
        <v>30</v>
      </c>
      <c r="M223" s="68">
        <v>650</v>
      </c>
      <c r="N223" s="68">
        <v>6</v>
      </c>
      <c r="O223" s="71">
        <v>410</v>
      </c>
      <c r="P223" s="71">
        <v>4</v>
      </c>
      <c r="Q223" s="71">
        <v>70</v>
      </c>
      <c r="R223" s="72">
        <v>1</v>
      </c>
      <c r="S223" s="71">
        <v>225</v>
      </c>
    </row>
    <row r="224" spans="1:19" s="75" customFormat="1" ht="10.199999999999999" customHeight="1">
      <c r="A224" s="64" t="s">
        <v>202</v>
      </c>
      <c r="B224" s="65">
        <v>106</v>
      </c>
      <c r="C224" s="66" t="s">
        <v>54</v>
      </c>
      <c r="D224" s="66" t="str">
        <f t="shared" si="3"/>
        <v>3/100-106-３歳児</v>
      </c>
      <c r="E224" s="67">
        <v>37380</v>
      </c>
      <c r="F224" s="67">
        <v>350</v>
      </c>
      <c r="G224" s="68">
        <v>820</v>
      </c>
      <c r="H224" s="68">
        <v>8</v>
      </c>
      <c r="I224" s="68"/>
      <c r="J224" s="68"/>
      <c r="K224" s="68">
        <v>3480</v>
      </c>
      <c r="L224" s="68">
        <v>30</v>
      </c>
      <c r="M224" s="68">
        <v>650</v>
      </c>
      <c r="N224" s="68">
        <v>6</v>
      </c>
      <c r="O224" s="68">
        <v>410</v>
      </c>
      <c r="P224" s="68">
        <v>4</v>
      </c>
      <c r="Q224" s="68">
        <v>70</v>
      </c>
      <c r="R224" s="74">
        <v>1</v>
      </c>
      <c r="S224" s="68">
        <v>225</v>
      </c>
    </row>
    <row r="225" spans="1:19" s="75" customFormat="1" ht="10.199999999999999" customHeight="1">
      <c r="A225" s="64" t="s">
        <v>202</v>
      </c>
      <c r="B225" s="65">
        <v>121</v>
      </c>
      <c r="C225" s="66" t="s">
        <v>53</v>
      </c>
      <c r="D225" s="66" t="str">
        <f t="shared" si="3"/>
        <v>3/100-121-４歳以上児</v>
      </c>
      <c r="E225" s="67">
        <v>29070</v>
      </c>
      <c r="F225" s="67">
        <v>270</v>
      </c>
      <c r="G225" s="68">
        <v>730</v>
      </c>
      <c r="H225" s="69">
        <v>7</v>
      </c>
      <c r="I225" s="70">
        <v>640</v>
      </c>
      <c r="J225" s="68">
        <v>6</v>
      </c>
      <c r="K225" s="68">
        <v>3090</v>
      </c>
      <c r="L225" s="68">
        <v>30</v>
      </c>
      <c r="M225" s="68">
        <v>570</v>
      </c>
      <c r="N225" s="68">
        <v>5</v>
      </c>
      <c r="O225" s="71">
        <v>370</v>
      </c>
      <c r="P225" s="71">
        <v>3</v>
      </c>
      <c r="Q225" s="71">
        <v>60</v>
      </c>
      <c r="R225" s="72">
        <v>1</v>
      </c>
      <c r="S225" s="71">
        <v>225</v>
      </c>
    </row>
    <row r="226" spans="1:19" s="75" customFormat="1" ht="10.199999999999999" customHeight="1">
      <c r="A226" s="64" t="s">
        <v>202</v>
      </c>
      <c r="B226" s="65">
        <v>121</v>
      </c>
      <c r="C226" s="66" t="s">
        <v>54</v>
      </c>
      <c r="D226" s="66" t="str">
        <f t="shared" si="3"/>
        <v>3/100-121-３歳児</v>
      </c>
      <c r="E226" s="67">
        <v>36040</v>
      </c>
      <c r="F226" s="67">
        <v>340</v>
      </c>
      <c r="G226" s="68">
        <v>730</v>
      </c>
      <c r="H226" s="68">
        <v>7</v>
      </c>
      <c r="I226" s="68">
        <v>640</v>
      </c>
      <c r="J226" s="68">
        <v>6</v>
      </c>
      <c r="K226" s="68">
        <v>3090</v>
      </c>
      <c r="L226" s="68">
        <v>30</v>
      </c>
      <c r="M226" s="68">
        <v>570</v>
      </c>
      <c r="N226" s="68">
        <v>5</v>
      </c>
      <c r="O226" s="68">
        <v>370</v>
      </c>
      <c r="P226" s="68">
        <v>3</v>
      </c>
      <c r="Q226" s="68">
        <v>60</v>
      </c>
      <c r="R226" s="74">
        <v>1</v>
      </c>
      <c r="S226" s="68">
        <v>225</v>
      </c>
    </row>
    <row r="227" spans="1:19" s="75" customFormat="1" ht="10.199999999999999" customHeight="1">
      <c r="A227" s="64" t="s">
        <v>202</v>
      </c>
      <c r="B227" s="65">
        <v>136</v>
      </c>
      <c r="C227" s="66" t="s">
        <v>53</v>
      </c>
      <c r="D227" s="66" t="str">
        <f t="shared" si="3"/>
        <v>3/100-136-４歳以上児</v>
      </c>
      <c r="E227" s="67">
        <v>28010</v>
      </c>
      <c r="F227" s="67">
        <v>260</v>
      </c>
      <c r="G227" s="68">
        <v>650</v>
      </c>
      <c r="H227" s="69">
        <v>6</v>
      </c>
      <c r="I227" s="70">
        <v>570</v>
      </c>
      <c r="J227" s="68">
        <v>5</v>
      </c>
      <c r="K227" s="68">
        <v>2780</v>
      </c>
      <c r="L227" s="68">
        <v>20</v>
      </c>
      <c r="M227" s="68">
        <v>520</v>
      </c>
      <c r="N227" s="68">
        <v>5</v>
      </c>
      <c r="O227" s="71">
        <v>350</v>
      </c>
      <c r="P227" s="71">
        <v>3</v>
      </c>
      <c r="Q227" s="71">
        <v>60</v>
      </c>
      <c r="R227" s="72">
        <v>1</v>
      </c>
      <c r="S227" s="71">
        <v>225</v>
      </c>
    </row>
    <row r="228" spans="1:19" s="75" customFormat="1" ht="10.199999999999999" customHeight="1">
      <c r="A228" s="64" t="s">
        <v>202</v>
      </c>
      <c r="B228" s="65">
        <v>136</v>
      </c>
      <c r="C228" s="66" t="s">
        <v>54</v>
      </c>
      <c r="D228" s="66" t="str">
        <f t="shared" si="3"/>
        <v>3/100-136-３歳児</v>
      </c>
      <c r="E228" s="67">
        <v>34980</v>
      </c>
      <c r="F228" s="67">
        <v>330</v>
      </c>
      <c r="G228" s="68">
        <v>650</v>
      </c>
      <c r="H228" s="68">
        <v>6</v>
      </c>
      <c r="I228" s="68">
        <v>570</v>
      </c>
      <c r="J228" s="68">
        <v>5</v>
      </c>
      <c r="K228" s="68">
        <v>2780</v>
      </c>
      <c r="L228" s="68">
        <v>20</v>
      </c>
      <c r="M228" s="68">
        <v>520</v>
      </c>
      <c r="N228" s="68">
        <v>5</v>
      </c>
      <c r="O228" s="68">
        <v>350</v>
      </c>
      <c r="P228" s="68">
        <v>3</v>
      </c>
      <c r="Q228" s="68">
        <v>60</v>
      </c>
      <c r="R228" s="74">
        <v>1</v>
      </c>
      <c r="S228" s="68">
        <v>225</v>
      </c>
    </row>
    <row r="229" spans="1:19" s="75" customFormat="1" ht="10.199999999999999" customHeight="1">
      <c r="A229" s="64" t="s">
        <v>202</v>
      </c>
      <c r="B229" s="65">
        <v>151</v>
      </c>
      <c r="C229" s="66" t="s">
        <v>53</v>
      </c>
      <c r="D229" s="66" t="str">
        <f t="shared" si="3"/>
        <v>3/100-151-４歳以上児</v>
      </c>
      <c r="E229" s="67">
        <v>26410</v>
      </c>
      <c r="F229" s="67">
        <v>240</v>
      </c>
      <c r="G229" s="68">
        <v>540</v>
      </c>
      <c r="H229" s="69">
        <v>5</v>
      </c>
      <c r="I229" s="70">
        <v>480</v>
      </c>
      <c r="J229" s="68">
        <v>4</v>
      </c>
      <c r="K229" s="68">
        <v>2320</v>
      </c>
      <c r="L229" s="68">
        <v>20</v>
      </c>
      <c r="M229" s="68">
        <v>500</v>
      </c>
      <c r="N229" s="68">
        <v>5</v>
      </c>
      <c r="O229" s="71">
        <v>300</v>
      </c>
      <c r="P229" s="71">
        <v>3</v>
      </c>
      <c r="Q229" s="71">
        <v>50</v>
      </c>
      <c r="R229" s="72">
        <v>1</v>
      </c>
      <c r="S229" s="71">
        <v>225</v>
      </c>
    </row>
    <row r="230" spans="1:19" s="75" customFormat="1" ht="10.199999999999999" customHeight="1">
      <c r="A230" s="64" t="s">
        <v>202</v>
      </c>
      <c r="B230" s="65">
        <v>151</v>
      </c>
      <c r="C230" s="66" t="s">
        <v>54</v>
      </c>
      <c r="D230" s="66" t="str">
        <f t="shared" si="3"/>
        <v>3/100-151-３歳児</v>
      </c>
      <c r="E230" s="67">
        <v>33380</v>
      </c>
      <c r="F230" s="67">
        <v>310</v>
      </c>
      <c r="G230" s="68">
        <v>540</v>
      </c>
      <c r="H230" s="68">
        <v>5</v>
      </c>
      <c r="I230" s="68">
        <v>480</v>
      </c>
      <c r="J230" s="68">
        <v>4</v>
      </c>
      <c r="K230" s="68">
        <v>2320</v>
      </c>
      <c r="L230" s="68">
        <v>20</v>
      </c>
      <c r="M230" s="68">
        <v>500</v>
      </c>
      <c r="N230" s="68">
        <v>5</v>
      </c>
      <c r="O230" s="68">
        <v>300</v>
      </c>
      <c r="P230" s="68">
        <v>3</v>
      </c>
      <c r="Q230" s="68">
        <v>50</v>
      </c>
      <c r="R230" s="74">
        <v>1</v>
      </c>
      <c r="S230" s="68">
        <v>225</v>
      </c>
    </row>
    <row r="231" spans="1:19" s="75" customFormat="1" ht="10.199999999999999" customHeight="1">
      <c r="A231" s="64" t="s">
        <v>202</v>
      </c>
      <c r="B231" s="65">
        <v>181</v>
      </c>
      <c r="C231" s="66" t="s">
        <v>53</v>
      </c>
      <c r="D231" s="66" t="str">
        <f t="shared" si="3"/>
        <v>3/100-181-４歳以上児</v>
      </c>
      <c r="E231" s="67">
        <v>25250</v>
      </c>
      <c r="F231" s="67">
        <v>230</v>
      </c>
      <c r="G231" s="68">
        <v>470</v>
      </c>
      <c r="H231" s="69">
        <v>4</v>
      </c>
      <c r="I231" s="70">
        <v>410</v>
      </c>
      <c r="J231" s="68">
        <v>4</v>
      </c>
      <c r="K231" s="68">
        <v>1990</v>
      </c>
      <c r="L231" s="68">
        <v>10</v>
      </c>
      <c r="M231" s="68">
        <v>500</v>
      </c>
      <c r="N231" s="68">
        <v>5</v>
      </c>
      <c r="O231" s="71">
        <v>270</v>
      </c>
      <c r="P231" s="71">
        <v>2</v>
      </c>
      <c r="Q231" s="71">
        <v>40</v>
      </c>
      <c r="R231" s="72">
        <v>1</v>
      </c>
      <c r="S231" s="71">
        <v>225</v>
      </c>
    </row>
    <row r="232" spans="1:19" s="75" customFormat="1" ht="10.199999999999999" customHeight="1">
      <c r="A232" s="64" t="s">
        <v>202</v>
      </c>
      <c r="B232" s="65">
        <v>181</v>
      </c>
      <c r="C232" s="66" t="s">
        <v>54</v>
      </c>
      <c r="D232" s="66" t="str">
        <f t="shared" si="3"/>
        <v>3/100-181-３歳児</v>
      </c>
      <c r="E232" s="67">
        <v>32220</v>
      </c>
      <c r="F232" s="67">
        <v>300</v>
      </c>
      <c r="G232" s="68">
        <v>470</v>
      </c>
      <c r="H232" s="68">
        <v>4</v>
      </c>
      <c r="I232" s="68">
        <v>410</v>
      </c>
      <c r="J232" s="68">
        <v>4</v>
      </c>
      <c r="K232" s="68">
        <v>1990</v>
      </c>
      <c r="L232" s="68">
        <v>10</v>
      </c>
      <c r="M232" s="68">
        <v>500</v>
      </c>
      <c r="N232" s="68">
        <v>5</v>
      </c>
      <c r="O232" s="68">
        <v>270</v>
      </c>
      <c r="P232" s="68">
        <v>2</v>
      </c>
      <c r="Q232" s="68">
        <v>40</v>
      </c>
      <c r="R232" s="74">
        <v>1</v>
      </c>
      <c r="S232" s="68">
        <v>225</v>
      </c>
    </row>
    <row r="233" spans="1:19" s="75" customFormat="1" ht="10.199999999999999" customHeight="1">
      <c r="A233" s="64" t="s">
        <v>202</v>
      </c>
      <c r="B233" s="65">
        <v>211</v>
      </c>
      <c r="C233" s="66" t="s">
        <v>53</v>
      </c>
      <c r="D233" s="66" t="str">
        <f t="shared" si="3"/>
        <v>3/100-211-４歳以上児</v>
      </c>
      <c r="E233" s="67">
        <v>24390</v>
      </c>
      <c r="F233" s="67">
        <v>220</v>
      </c>
      <c r="G233" s="68">
        <v>410</v>
      </c>
      <c r="H233" s="69">
        <v>4</v>
      </c>
      <c r="I233" s="70">
        <v>360</v>
      </c>
      <c r="J233" s="68">
        <v>3</v>
      </c>
      <c r="K233" s="68">
        <v>1740</v>
      </c>
      <c r="L233" s="68">
        <v>10</v>
      </c>
      <c r="M233" s="68">
        <v>500</v>
      </c>
      <c r="N233" s="68">
        <v>5</v>
      </c>
      <c r="O233" s="71">
        <v>250</v>
      </c>
      <c r="P233" s="71">
        <v>2</v>
      </c>
      <c r="Q233" s="71">
        <v>40</v>
      </c>
      <c r="R233" s="72">
        <v>1</v>
      </c>
      <c r="S233" s="71">
        <v>225</v>
      </c>
    </row>
    <row r="234" spans="1:19" s="75" customFormat="1" ht="10.199999999999999" customHeight="1">
      <c r="A234" s="64" t="s">
        <v>202</v>
      </c>
      <c r="B234" s="65">
        <v>211</v>
      </c>
      <c r="C234" s="66" t="s">
        <v>54</v>
      </c>
      <c r="D234" s="66" t="str">
        <f t="shared" si="3"/>
        <v>3/100-211-３歳児</v>
      </c>
      <c r="E234" s="67">
        <v>31360</v>
      </c>
      <c r="F234" s="67">
        <v>290</v>
      </c>
      <c r="G234" s="68">
        <v>410</v>
      </c>
      <c r="H234" s="68">
        <v>4</v>
      </c>
      <c r="I234" s="68">
        <v>360</v>
      </c>
      <c r="J234" s="68">
        <v>3</v>
      </c>
      <c r="K234" s="68">
        <v>1740</v>
      </c>
      <c r="L234" s="68">
        <v>10</v>
      </c>
      <c r="M234" s="68">
        <v>500</v>
      </c>
      <c r="N234" s="68">
        <v>5</v>
      </c>
      <c r="O234" s="68">
        <v>250</v>
      </c>
      <c r="P234" s="68">
        <v>2</v>
      </c>
      <c r="Q234" s="68">
        <v>40</v>
      </c>
      <c r="R234" s="74">
        <v>1</v>
      </c>
      <c r="S234" s="68">
        <v>225</v>
      </c>
    </row>
    <row r="235" spans="1:19" s="75" customFormat="1" ht="10.199999999999999" customHeight="1">
      <c r="A235" s="64" t="s">
        <v>202</v>
      </c>
      <c r="B235" s="65">
        <v>241</v>
      </c>
      <c r="C235" s="66" t="s">
        <v>53</v>
      </c>
      <c r="D235" s="66" t="str">
        <f t="shared" si="3"/>
        <v>3/100-241-４歳以上児</v>
      </c>
      <c r="E235" s="67">
        <v>23730</v>
      </c>
      <c r="F235" s="67">
        <v>210</v>
      </c>
      <c r="G235" s="68">
        <v>360</v>
      </c>
      <c r="H235" s="69">
        <v>3</v>
      </c>
      <c r="I235" s="70">
        <v>320</v>
      </c>
      <c r="J235" s="68">
        <v>3</v>
      </c>
      <c r="K235" s="68">
        <v>1540</v>
      </c>
      <c r="L235" s="68">
        <v>10</v>
      </c>
      <c r="M235" s="68">
        <v>500</v>
      </c>
      <c r="N235" s="68">
        <v>5</v>
      </c>
      <c r="O235" s="71">
        <v>220</v>
      </c>
      <c r="P235" s="71">
        <v>2</v>
      </c>
      <c r="Q235" s="71">
        <v>40</v>
      </c>
      <c r="R235" s="72">
        <v>1</v>
      </c>
      <c r="S235" s="71">
        <v>225</v>
      </c>
    </row>
    <row r="236" spans="1:19" s="75" customFormat="1" ht="10.199999999999999" customHeight="1">
      <c r="A236" s="64" t="s">
        <v>202</v>
      </c>
      <c r="B236" s="65">
        <v>241</v>
      </c>
      <c r="C236" s="66" t="s">
        <v>54</v>
      </c>
      <c r="D236" s="66" t="str">
        <f t="shared" si="3"/>
        <v>3/100-241-３歳児</v>
      </c>
      <c r="E236" s="67">
        <v>30700</v>
      </c>
      <c r="F236" s="67">
        <v>280</v>
      </c>
      <c r="G236" s="68">
        <v>360</v>
      </c>
      <c r="H236" s="68">
        <v>3</v>
      </c>
      <c r="I236" s="68">
        <v>320</v>
      </c>
      <c r="J236" s="68">
        <v>3</v>
      </c>
      <c r="K236" s="68">
        <v>1540</v>
      </c>
      <c r="L236" s="68">
        <v>10</v>
      </c>
      <c r="M236" s="68">
        <v>500</v>
      </c>
      <c r="N236" s="68">
        <v>5</v>
      </c>
      <c r="O236" s="68">
        <v>220</v>
      </c>
      <c r="P236" s="68">
        <v>2</v>
      </c>
      <c r="Q236" s="68">
        <v>40</v>
      </c>
      <c r="R236" s="74">
        <v>1</v>
      </c>
      <c r="S236" s="68">
        <v>225</v>
      </c>
    </row>
    <row r="237" spans="1:19" s="75" customFormat="1" ht="10.199999999999999" customHeight="1">
      <c r="A237" s="64" t="s">
        <v>202</v>
      </c>
      <c r="B237" s="65">
        <v>271</v>
      </c>
      <c r="C237" s="66" t="s">
        <v>53</v>
      </c>
      <c r="D237" s="66" t="str">
        <f t="shared" si="3"/>
        <v>3/100-271-４歳以上児</v>
      </c>
      <c r="E237" s="67">
        <v>23190</v>
      </c>
      <c r="F237" s="67">
        <v>210</v>
      </c>
      <c r="G237" s="68">
        <v>320</v>
      </c>
      <c r="H237" s="69">
        <v>3</v>
      </c>
      <c r="I237" s="70">
        <v>280</v>
      </c>
      <c r="J237" s="68">
        <v>2</v>
      </c>
      <c r="K237" s="68">
        <v>1390</v>
      </c>
      <c r="L237" s="68">
        <v>10</v>
      </c>
      <c r="M237" s="68">
        <v>500</v>
      </c>
      <c r="N237" s="68">
        <v>5</v>
      </c>
      <c r="O237" s="71">
        <v>200</v>
      </c>
      <c r="P237" s="71">
        <v>2</v>
      </c>
      <c r="Q237" s="71">
        <v>30</v>
      </c>
      <c r="R237" s="72">
        <v>1</v>
      </c>
      <c r="S237" s="71">
        <v>225</v>
      </c>
    </row>
    <row r="238" spans="1:19" s="75" customFormat="1" ht="10.199999999999999" customHeight="1">
      <c r="A238" s="64" t="s">
        <v>202</v>
      </c>
      <c r="B238" s="65">
        <v>271</v>
      </c>
      <c r="C238" s="66" t="s">
        <v>54</v>
      </c>
      <c r="D238" s="66" t="str">
        <f t="shared" si="3"/>
        <v>3/100-271-３歳児</v>
      </c>
      <c r="E238" s="67">
        <v>30160</v>
      </c>
      <c r="F238" s="67">
        <v>280</v>
      </c>
      <c r="G238" s="68">
        <v>320</v>
      </c>
      <c r="H238" s="68">
        <v>3</v>
      </c>
      <c r="I238" s="68">
        <v>280</v>
      </c>
      <c r="J238" s="68">
        <v>2</v>
      </c>
      <c r="K238" s="68">
        <v>1390</v>
      </c>
      <c r="L238" s="68">
        <v>10</v>
      </c>
      <c r="M238" s="68">
        <v>500</v>
      </c>
      <c r="N238" s="68">
        <v>5</v>
      </c>
      <c r="O238" s="68">
        <v>200</v>
      </c>
      <c r="P238" s="68">
        <v>2</v>
      </c>
      <c r="Q238" s="68">
        <v>30</v>
      </c>
      <c r="R238" s="74">
        <v>1</v>
      </c>
      <c r="S238" s="68">
        <v>225</v>
      </c>
    </row>
    <row r="239" spans="1:19" s="75" customFormat="1" ht="10.199999999999999" customHeight="1">
      <c r="A239" s="64" t="s">
        <v>202</v>
      </c>
      <c r="B239" s="65">
        <v>301</v>
      </c>
      <c r="C239" s="66" t="s">
        <v>53</v>
      </c>
      <c r="D239" s="66" t="str">
        <f t="shared" si="3"/>
        <v>3/100-301-４歳以上児</v>
      </c>
      <c r="E239" s="67">
        <v>21500</v>
      </c>
      <c r="F239" s="67">
        <v>190</v>
      </c>
      <c r="G239" s="68">
        <v>290</v>
      </c>
      <c r="H239" s="69">
        <v>2</v>
      </c>
      <c r="I239" s="70">
        <v>260</v>
      </c>
      <c r="J239" s="68">
        <v>2</v>
      </c>
      <c r="K239" s="68">
        <v>1260</v>
      </c>
      <c r="L239" s="68">
        <v>10</v>
      </c>
      <c r="M239" s="68">
        <v>500</v>
      </c>
      <c r="N239" s="68">
        <v>5</v>
      </c>
      <c r="O239" s="71">
        <v>180</v>
      </c>
      <c r="P239" s="71">
        <v>1</v>
      </c>
      <c r="Q239" s="71">
        <v>30</v>
      </c>
      <c r="R239" s="72">
        <v>1</v>
      </c>
      <c r="S239" s="71">
        <v>225</v>
      </c>
    </row>
    <row r="240" spans="1:19" s="75" customFormat="1" ht="10.199999999999999" customHeight="1">
      <c r="A240" s="64" t="s">
        <v>202</v>
      </c>
      <c r="B240" s="65">
        <v>301</v>
      </c>
      <c r="C240" s="66" t="s">
        <v>54</v>
      </c>
      <c r="D240" s="66" t="str">
        <f t="shared" si="3"/>
        <v>3/100-301-３歳児</v>
      </c>
      <c r="E240" s="67">
        <v>28470</v>
      </c>
      <c r="F240" s="67">
        <v>260</v>
      </c>
      <c r="G240" s="68">
        <v>290</v>
      </c>
      <c r="H240" s="68">
        <v>2</v>
      </c>
      <c r="I240" s="68">
        <v>260</v>
      </c>
      <c r="J240" s="68">
        <v>2</v>
      </c>
      <c r="K240" s="68">
        <v>1260</v>
      </c>
      <c r="L240" s="68">
        <v>10</v>
      </c>
      <c r="M240" s="68">
        <v>500</v>
      </c>
      <c r="N240" s="68">
        <v>5</v>
      </c>
      <c r="O240" s="68">
        <v>180</v>
      </c>
      <c r="P240" s="68">
        <v>1</v>
      </c>
      <c r="Q240" s="68">
        <v>30</v>
      </c>
      <c r="R240" s="74">
        <v>1</v>
      </c>
      <c r="S240" s="68">
        <v>225</v>
      </c>
    </row>
    <row r="241" spans="1:19" s="73" customFormat="1" ht="10.199999999999999" customHeight="1">
      <c r="A241" s="64" t="s">
        <v>28</v>
      </c>
      <c r="B241" s="65">
        <v>1</v>
      </c>
      <c r="C241" s="66" t="s">
        <v>53</v>
      </c>
      <c r="D241" s="66" t="str">
        <f t="shared" si="3"/>
        <v>その他-1-４歳以上児</v>
      </c>
      <c r="E241" s="67">
        <v>98140</v>
      </c>
      <c r="F241" s="67">
        <v>960</v>
      </c>
      <c r="G241" s="68">
        <v>6370</v>
      </c>
      <c r="H241" s="69">
        <v>60</v>
      </c>
      <c r="I241" s="70">
        <v>5780</v>
      </c>
      <c r="J241" s="68">
        <v>50</v>
      </c>
      <c r="K241" s="68">
        <v>27150</v>
      </c>
      <c r="L241" s="68">
        <v>270</v>
      </c>
      <c r="M241" s="68">
        <v>3640</v>
      </c>
      <c r="N241" s="68">
        <v>30</v>
      </c>
      <c r="O241" s="71">
        <v>2730</v>
      </c>
      <c r="P241" s="71">
        <v>20</v>
      </c>
      <c r="Q241" s="71">
        <v>480</v>
      </c>
      <c r="R241" s="72">
        <v>4</v>
      </c>
      <c r="S241" s="71">
        <v>225</v>
      </c>
    </row>
    <row r="242" spans="1:19" s="73" customFormat="1" ht="10.199999999999999" customHeight="1">
      <c r="A242" s="64" t="s">
        <v>28</v>
      </c>
      <c r="B242" s="65">
        <v>1</v>
      </c>
      <c r="C242" s="66" t="s">
        <v>54</v>
      </c>
      <c r="D242" s="66" t="str">
        <f t="shared" si="3"/>
        <v>その他-1-３歳児</v>
      </c>
      <c r="E242" s="67">
        <v>104930</v>
      </c>
      <c r="F242" s="67">
        <v>1030</v>
      </c>
      <c r="G242" s="68">
        <v>6370</v>
      </c>
      <c r="H242" s="68">
        <v>60</v>
      </c>
      <c r="I242" s="68">
        <v>5780</v>
      </c>
      <c r="J242" s="68">
        <v>50</v>
      </c>
      <c r="K242" s="68">
        <v>27150</v>
      </c>
      <c r="L242" s="68">
        <v>270</v>
      </c>
      <c r="M242" s="68">
        <v>3640</v>
      </c>
      <c r="N242" s="68">
        <v>30</v>
      </c>
      <c r="O242" s="68">
        <v>2730</v>
      </c>
      <c r="P242" s="68">
        <v>20</v>
      </c>
      <c r="Q242" s="68">
        <v>480</v>
      </c>
      <c r="R242" s="74">
        <v>4</v>
      </c>
      <c r="S242" s="68">
        <v>225</v>
      </c>
    </row>
    <row r="243" spans="1:19" s="73" customFormat="1" ht="10.199999999999999" customHeight="1">
      <c r="A243" s="64" t="s">
        <v>28</v>
      </c>
      <c r="B243" s="65">
        <v>16</v>
      </c>
      <c r="C243" s="66" t="s">
        <v>53</v>
      </c>
      <c r="D243" s="66" t="str">
        <f t="shared" si="3"/>
        <v>その他-16-４歳以上児</v>
      </c>
      <c r="E243" s="67">
        <v>60650</v>
      </c>
      <c r="F243" s="67">
        <v>580</v>
      </c>
      <c r="G243" s="68">
        <v>3820</v>
      </c>
      <c r="H243" s="69">
        <v>30</v>
      </c>
      <c r="I243" s="70">
        <v>3470</v>
      </c>
      <c r="J243" s="68">
        <v>30</v>
      </c>
      <c r="K243" s="68">
        <v>16290</v>
      </c>
      <c r="L243" s="68">
        <v>160</v>
      </c>
      <c r="M243" s="68">
        <v>2490</v>
      </c>
      <c r="N243" s="68">
        <v>20</v>
      </c>
      <c r="O243" s="71">
        <v>1630</v>
      </c>
      <c r="P243" s="71">
        <v>10</v>
      </c>
      <c r="Q243" s="71">
        <v>290</v>
      </c>
      <c r="R243" s="72">
        <v>2</v>
      </c>
      <c r="S243" s="71">
        <v>225</v>
      </c>
    </row>
    <row r="244" spans="1:19" s="73" customFormat="1" ht="10.199999999999999" customHeight="1">
      <c r="A244" s="64" t="s">
        <v>28</v>
      </c>
      <c r="B244" s="65">
        <v>16</v>
      </c>
      <c r="C244" s="66" t="s">
        <v>54</v>
      </c>
      <c r="D244" s="66" t="str">
        <f t="shared" si="3"/>
        <v>その他-16-３歳児</v>
      </c>
      <c r="E244" s="67">
        <v>67440</v>
      </c>
      <c r="F244" s="67">
        <v>650</v>
      </c>
      <c r="G244" s="68">
        <v>3820</v>
      </c>
      <c r="H244" s="68">
        <v>30</v>
      </c>
      <c r="I244" s="68">
        <v>3470</v>
      </c>
      <c r="J244" s="68">
        <v>30</v>
      </c>
      <c r="K244" s="68">
        <v>16290</v>
      </c>
      <c r="L244" s="68">
        <v>160</v>
      </c>
      <c r="M244" s="68">
        <v>2490</v>
      </c>
      <c r="N244" s="68">
        <v>20</v>
      </c>
      <c r="O244" s="68">
        <v>1630</v>
      </c>
      <c r="P244" s="68">
        <v>10</v>
      </c>
      <c r="Q244" s="68">
        <v>290</v>
      </c>
      <c r="R244" s="74">
        <v>2</v>
      </c>
      <c r="S244" s="68">
        <v>225</v>
      </c>
    </row>
    <row r="245" spans="1:19" s="73" customFormat="1" ht="10.199999999999999" customHeight="1">
      <c r="A245" s="64" t="s">
        <v>28</v>
      </c>
      <c r="B245" s="65">
        <v>26</v>
      </c>
      <c r="C245" s="66" t="s">
        <v>53</v>
      </c>
      <c r="D245" s="66" t="str">
        <f t="shared" si="3"/>
        <v>その他-26-４歳以上児</v>
      </c>
      <c r="E245" s="67">
        <v>44580</v>
      </c>
      <c r="F245" s="67">
        <v>420</v>
      </c>
      <c r="G245" s="68">
        <v>2730</v>
      </c>
      <c r="H245" s="69">
        <v>20</v>
      </c>
      <c r="I245" s="70">
        <v>2480</v>
      </c>
      <c r="J245" s="68">
        <v>20</v>
      </c>
      <c r="K245" s="68">
        <v>11630</v>
      </c>
      <c r="L245" s="68">
        <v>110</v>
      </c>
      <c r="M245" s="68">
        <v>2000</v>
      </c>
      <c r="N245" s="68">
        <v>20</v>
      </c>
      <c r="O245" s="71">
        <v>1170</v>
      </c>
      <c r="P245" s="71">
        <v>10</v>
      </c>
      <c r="Q245" s="71">
        <v>200</v>
      </c>
      <c r="R245" s="72">
        <v>2</v>
      </c>
      <c r="S245" s="71">
        <v>225</v>
      </c>
    </row>
    <row r="246" spans="1:19" s="73" customFormat="1" ht="10.199999999999999" customHeight="1">
      <c r="A246" s="64" t="s">
        <v>28</v>
      </c>
      <c r="B246" s="65">
        <v>26</v>
      </c>
      <c r="C246" s="66" t="s">
        <v>54</v>
      </c>
      <c r="D246" s="66" t="str">
        <f t="shared" si="3"/>
        <v>その他-26-３歳児</v>
      </c>
      <c r="E246" s="67">
        <v>51370</v>
      </c>
      <c r="F246" s="67">
        <v>490</v>
      </c>
      <c r="G246" s="68">
        <v>2730</v>
      </c>
      <c r="H246" s="68">
        <v>20</v>
      </c>
      <c r="I246" s="68">
        <v>2480</v>
      </c>
      <c r="J246" s="68">
        <v>20</v>
      </c>
      <c r="K246" s="68">
        <v>11630</v>
      </c>
      <c r="L246" s="68">
        <v>110</v>
      </c>
      <c r="M246" s="68">
        <v>2000</v>
      </c>
      <c r="N246" s="68">
        <v>20</v>
      </c>
      <c r="O246" s="68">
        <v>1170</v>
      </c>
      <c r="P246" s="68">
        <v>10</v>
      </c>
      <c r="Q246" s="68">
        <v>200</v>
      </c>
      <c r="R246" s="74">
        <v>2</v>
      </c>
      <c r="S246" s="68">
        <v>225</v>
      </c>
    </row>
    <row r="247" spans="1:19" s="73" customFormat="1" ht="10.199999999999999" customHeight="1">
      <c r="A247" s="64" t="s">
        <v>28</v>
      </c>
      <c r="B247" s="65">
        <v>36</v>
      </c>
      <c r="C247" s="66" t="s">
        <v>53</v>
      </c>
      <c r="D247" s="66" t="str">
        <f t="shared" si="3"/>
        <v>その他-36-４歳以上児</v>
      </c>
      <c r="E247" s="67">
        <v>44770</v>
      </c>
      <c r="F247" s="67">
        <v>420</v>
      </c>
      <c r="G247" s="68">
        <v>2120</v>
      </c>
      <c r="H247" s="69">
        <v>20</v>
      </c>
      <c r="I247" s="70"/>
      <c r="J247" s="68"/>
      <c r="K247" s="68">
        <v>9050</v>
      </c>
      <c r="L247" s="68">
        <v>90</v>
      </c>
      <c r="M247" s="68">
        <v>1730</v>
      </c>
      <c r="N247" s="68">
        <v>10</v>
      </c>
      <c r="O247" s="71">
        <v>910</v>
      </c>
      <c r="P247" s="71">
        <v>9</v>
      </c>
      <c r="Q247" s="71">
        <v>160</v>
      </c>
      <c r="R247" s="72">
        <v>1</v>
      </c>
      <c r="S247" s="71">
        <v>225</v>
      </c>
    </row>
    <row r="248" spans="1:19" s="73" customFormat="1" ht="10.199999999999999" customHeight="1">
      <c r="A248" s="64" t="s">
        <v>28</v>
      </c>
      <c r="B248" s="65">
        <v>36</v>
      </c>
      <c r="C248" s="66" t="s">
        <v>54</v>
      </c>
      <c r="D248" s="66" t="str">
        <f t="shared" si="3"/>
        <v>その他-36-３歳児</v>
      </c>
      <c r="E248" s="67">
        <v>51560</v>
      </c>
      <c r="F248" s="67">
        <v>490</v>
      </c>
      <c r="G248" s="68">
        <v>2120</v>
      </c>
      <c r="H248" s="68">
        <v>20</v>
      </c>
      <c r="I248" s="68"/>
      <c r="J248" s="68"/>
      <c r="K248" s="68">
        <v>9050</v>
      </c>
      <c r="L248" s="68">
        <v>90</v>
      </c>
      <c r="M248" s="68">
        <v>1730</v>
      </c>
      <c r="N248" s="68">
        <v>10</v>
      </c>
      <c r="O248" s="68">
        <v>910</v>
      </c>
      <c r="P248" s="68">
        <v>9</v>
      </c>
      <c r="Q248" s="68">
        <v>160</v>
      </c>
      <c r="R248" s="74">
        <v>1</v>
      </c>
      <c r="S248" s="68">
        <v>225</v>
      </c>
    </row>
    <row r="249" spans="1:19" s="73" customFormat="1" ht="10.199999999999999" customHeight="1">
      <c r="A249" s="64" t="s">
        <v>28</v>
      </c>
      <c r="B249" s="65">
        <v>46</v>
      </c>
      <c r="C249" s="66" t="s">
        <v>53</v>
      </c>
      <c r="D249" s="66" t="str">
        <f t="shared" si="3"/>
        <v>その他-46-４歳以上児</v>
      </c>
      <c r="E249" s="67">
        <v>41430</v>
      </c>
      <c r="F249" s="67">
        <v>390</v>
      </c>
      <c r="G249" s="68">
        <v>1590</v>
      </c>
      <c r="H249" s="69">
        <v>10</v>
      </c>
      <c r="I249" s="70"/>
      <c r="J249" s="68"/>
      <c r="K249" s="68">
        <v>6780</v>
      </c>
      <c r="L249" s="68">
        <v>60</v>
      </c>
      <c r="M249" s="68">
        <v>1300</v>
      </c>
      <c r="N249" s="68">
        <v>10</v>
      </c>
      <c r="O249" s="71">
        <v>680</v>
      </c>
      <c r="P249" s="71">
        <v>6</v>
      </c>
      <c r="Q249" s="71">
        <v>120</v>
      </c>
      <c r="R249" s="72">
        <v>1</v>
      </c>
      <c r="S249" s="71">
        <v>225</v>
      </c>
    </row>
    <row r="250" spans="1:19" s="73" customFormat="1" ht="10.199999999999999" customHeight="1">
      <c r="A250" s="64" t="s">
        <v>28</v>
      </c>
      <c r="B250" s="65">
        <v>46</v>
      </c>
      <c r="C250" s="66" t="s">
        <v>54</v>
      </c>
      <c r="D250" s="66" t="str">
        <f t="shared" si="3"/>
        <v>その他-46-３歳児</v>
      </c>
      <c r="E250" s="67">
        <v>48220</v>
      </c>
      <c r="F250" s="67">
        <v>460</v>
      </c>
      <c r="G250" s="68">
        <v>1590</v>
      </c>
      <c r="H250" s="68">
        <v>10</v>
      </c>
      <c r="I250" s="68"/>
      <c r="J250" s="68"/>
      <c r="K250" s="68">
        <v>6780</v>
      </c>
      <c r="L250" s="68">
        <v>60</v>
      </c>
      <c r="M250" s="68">
        <v>1300</v>
      </c>
      <c r="N250" s="68">
        <v>10</v>
      </c>
      <c r="O250" s="68">
        <v>680</v>
      </c>
      <c r="P250" s="68">
        <v>6</v>
      </c>
      <c r="Q250" s="68">
        <v>120</v>
      </c>
      <c r="R250" s="74">
        <v>1</v>
      </c>
      <c r="S250" s="68">
        <v>225</v>
      </c>
    </row>
    <row r="251" spans="1:19" s="73" customFormat="1" ht="10.199999999999999" customHeight="1">
      <c r="A251" s="64" t="s">
        <v>28</v>
      </c>
      <c r="B251" s="65">
        <v>61</v>
      </c>
      <c r="C251" s="66" t="s">
        <v>53</v>
      </c>
      <c r="D251" s="66" t="str">
        <f t="shared" si="3"/>
        <v>その他-61-４歳以上児</v>
      </c>
      <c r="E251" s="67">
        <v>36780</v>
      </c>
      <c r="F251" s="67">
        <v>340</v>
      </c>
      <c r="G251" s="68">
        <v>1270</v>
      </c>
      <c r="H251" s="69">
        <v>10</v>
      </c>
      <c r="I251" s="70"/>
      <c r="J251" s="68"/>
      <c r="K251" s="68">
        <v>5430</v>
      </c>
      <c r="L251" s="68">
        <v>50</v>
      </c>
      <c r="M251" s="68">
        <v>1040</v>
      </c>
      <c r="N251" s="68">
        <v>10</v>
      </c>
      <c r="O251" s="71">
        <v>570</v>
      </c>
      <c r="P251" s="71">
        <v>5</v>
      </c>
      <c r="Q251" s="71">
        <v>100</v>
      </c>
      <c r="R251" s="72">
        <v>1</v>
      </c>
      <c r="S251" s="71">
        <v>225</v>
      </c>
    </row>
    <row r="252" spans="1:19" s="73" customFormat="1" ht="10.199999999999999" customHeight="1">
      <c r="A252" s="64" t="s">
        <v>28</v>
      </c>
      <c r="B252" s="65">
        <v>61</v>
      </c>
      <c r="C252" s="66" t="s">
        <v>54</v>
      </c>
      <c r="D252" s="66" t="str">
        <f t="shared" si="3"/>
        <v>その他-61-３歳児</v>
      </c>
      <c r="E252" s="67">
        <v>43570</v>
      </c>
      <c r="F252" s="67">
        <v>410</v>
      </c>
      <c r="G252" s="68">
        <v>1270</v>
      </c>
      <c r="H252" s="68">
        <v>10</v>
      </c>
      <c r="I252" s="68"/>
      <c r="J252" s="68"/>
      <c r="K252" s="68">
        <v>5430</v>
      </c>
      <c r="L252" s="68">
        <v>50</v>
      </c>
      <c r="M252" s="68">
        <v>1040</v>
      </c>
      <c r="N252" s="68">
        <v>10</v>
      </c>
      <c r="O252" s="68">
        <v>570</v>
      </c>
      <c r="P252" s="68">
        <v>5</v>
      </c>
      <c r="Q252" s="68">
        <v>100</v>
      </c>
      <c r="R252" s="74">
        <v>1</v>
      </c>
      <c r="S252" s="68">
        <v>225</v>
      </c>
    </row>
    <row r="253" spans="1:19" s="75" customFormat="1" ht="10.199999999999999" customHeight="1">
      <c r="A253" s="64" t="s">
        <v>28</v>
      </c>
      <c r="B253" s="65">
        <v>76</v>
      </c>
      <c r="C253" s="66" t="s">
        <v>53</v>
      </c>
      <c r="D253" s="66" t="str">
        <f t="shared" si="3"/>
        <v>その他-76-４歳以上児</v>
      </c>
      <c r="E253" s="67">
        <v>33630</v>
      </c>
      <c r="F253" s="67">
        <v>310</v>
      </c>
      <c r="G253" s="68">
        <v>1060</v>
      </c>
      <c r="H253" s="69">
        <v>10</v>
      </c>
      <c r="I253" s="70"/>
      <c r="J253" s="68"/>
      <c r="K253" s="68">
        <v>4520</v>
      </c>
      <c r="L253" s="68">
        <v>40</v>
      </c>
      <c r="M253" s="68">
        <v>860</v>
      </c>
      <c r="N253" s="68">
        <v>8</v>
      </c>
      <c r="O253" s="71">
        <v>500</v>
      </c>
      <c r="P253" s="71">
        <v>5</v>
      </c>
      <c r="Q253" s="71">
        <v>80</v>
      </c>
      <c r="R253" s="72">
        <v>1</v>
      </c>
      <c r="S253" s="71">
        <v>225</v>
      </c>
    </row>
    <row r="254" spans="1:19" s="75" customFormat="1" ht="10.199999999999999" customHeight="1">
      <c r="A254" s="64" t="s">
        <v>28</v>
      </c>
      <c r="B254" s="65">
        <v>76</v>
      </c>
      <c r="C254" s="66" t="s">
        <v>54</v>
      </c>
      <c r="D254" s="66" t="str">
        <f t="shared" si="3"/>
        <v>その他-76-３歳児</v>
      </c>
      <c r="E254" s="67">
        <v>40420</v>
      </c>
      <c r="F254" s="67">
        <v>380</v>
      </c>
      <c r="G254" s="68">
        <v>1060</v>
      </c>
      <c r="H254" s="68">
        <v>10</v>
      </c>
      <c r="I254" s="68"/>
      <c r="J254" s="68"/>
      <c r="K254" s="68">
        <v>4520</v>
      </c>
      <c r="L254" s="68">
        <v>40</v>
      </c>
      <c r="M254" s="68">
        <v>860</v>
      </c>
      <c r="N254" s="68">
        <v>8</v>
      </c>
      <c r="O254" s="68">
        <v>500</v>
      </c>
      <c r="P254" s="68">
        <v>5</v>
      </c>
      <c r="Q254" s="68">
        <v>80</v>
      </c>
      <c r="R254" s="74">
        <v>1</v>
      </c>
      <c r="S254" s="68">
        <v>225</v>
      </c>
    </row>
    <row r="255" spans="1:19" s="75" customFormat="1" ht="10.199999999999999" customHeight="1">
      <c r="A255" s="64" t="s">
        <v>28</v>
      </c>
      <c r="B255" s="65">
        <v>91</v>
      </c>
      <c r="C255" s="66" t="s">
        <v>53</v>
      </c>
      <c r="D255" s="66" t="str">
        <f t="shared" si="3"/>
        <v>その他-91-４歳以上児</v>
      </c>
      <c r="E255" s="67">
        <v>31390</v>
      </c>
      <c r="F255" s="67">
        <v>290</v>
      </c>
      <c r="G255" s="68">
        <v>910</v>
      </c>
      <c r="H255" s="69">
        <v>9</v>
      </c>
      <c r="I255" s="70"/>
      <c r="J255" s="68"/>
      <c r="K255" s="68">
        <v>3870</v>
      </c>
      <c r="L255" s="68">
        <v>30</v>
      </c>
      <c r="M255" s="68">
        <v>740</v>
      </c>
      <c r="N255" s="68">
        <v>7</v>
      </c>
      <c r="O255" s="71">
        <v>440</v>
      </c>
      <c r="P255" s="71">
        <v>4</v>
      </c>
      <c r="Q255" s="71">
        <v>80</v>
      </c>
      <c r="R255" s="72">
        <v>1</v>
      </c>
      <c r="S255" s="71">
        <v>225</v>
      </c>
    </row>
    <row r="256" spans="1:19" s="75" customFormat="1" ht="10.199999999999999" customHeight="1">
      <c r="A256" s="64" t="s">
        <v>28</v>
      </c>
      <c r="B256" s="65">
        <v>91</v>
      </c>
      <c r="C256" s="66" t="s">
        <v>54</v>
      </c>
      <c r="D256" s="66" t="str">
        <f t="shared" si="3"/>
        <v>その他-91-３歳児</v>
      </c>
      <c r="E256" s="67">
        <v>38180</v>
      </c>
      <c r="F256" s="67">
        <v>360</v>
      </c>
      <c r="G256" s="68">
        <v>910</v>
      </c>
      <c r="H256" s="68">
        <v>9</v>
      </c>
      <c r="I256" s="68"/>
      <c r="J256" s="68"/>
      <c r="K256" s="68">
        <v>3870</v>
      </c>
      <c r="L256" s="68">
        <v>30</v>
      </c>
      <c r="M256" s="68">
        <v>740</v>
      </c>
      <c r="N256" s="68">
        <v>7</v>
      </c>
      <c r="O256" s="68">
        <v>440</v>
      </c>
      <c r="P256" s="68">
        <v>4</v>
      </c>
      <c r="Q256" s="68">
        <v>80</v>
      </c>
      <c r="R256" s="74">
        <v>1</v>
      </c>
      <c r="S256" s="68">
        <v>225</v>
      </c>
    </row>
    <row r="257" spans="1:19" s="75" customFormat="1" ht="10.199999999999999" customHeight="1">
      <c r="A257" s="64" t="s">
        <v>28</v>
      </c>
      <c r="B257" s="65">
        <v>106</v>
      </c>
      <c r="C257" s="66" t="s">
        <v>53</v>
      </c>
      <c r="D257" s="66" t="str">
        <f t="shared" si="3"/>
        <v>その他-106-４歳以上児</v>
      </c>
      <c r="E257" s="67">
        <v>29730</v>
      </c>
      <c r="F257" s="67">
        <v>270</v>
      </c>
      <c r="G257" s="68">
        <v>790</v>
      </c>
      <c r="H257" s="69">
        <v>7</v>
      </c>
      <c r="I257" s="70"/>
      <c r="J257" s="68"/>
      <c r="K257" s="68">
        <v>3390</v>
      </c>
      <c r="L257" s="68">
        <v>30</v>
      </c>
      <c r="M257" s="68">
        <v>650</v>
      </c>
      <c r="N257" s="68">
        <v>6</v>
      </c>
      <c r="O257" s="71">
        <v>410</v>
      </c>
      <c r="P257" s="71">
        <v>4</v>
      </c>
      <c r="Q257" s="71">
        <v>70</v>
      </c>
      <c r="R257" s="72">
        <v>1</v>
      </c>
      <c r="S257" s="71">
        <v>225</v>
      </c>
    </row>
    <row r="258" spans="1:19" s="75" customFormat="1" ht="10.199999999999999" customHeight="1">
      <c r="A258" s="64" t="s">
        <v>28</v>
      </c>
      <c r="B258" s="65">
        <v>106</v>
      </c>
      <c r="C258" s="66" t="s">
        <v>54</v>
      </c>
      <c r="D258" s="66" t="str">
        <f t="shared" si="3"/>
        <v>その他-106-３歳児</v>
      </c>
      <c r="E258" s="67">
        <v>36520</v>
      </c>
      <c r="F258" s="67">
        <v>340</v>
      </c>
      <c r="G258" s="68">
        <v>790</v>
      </c>
      <c r="H258" s="68">
        <v>7</v>
      </c>
      <c r="I258" s="68"/>
      <c r="J258" s="68"/>
      <c r="K258" s="68">
        <v>3390</v>
      </c>
      <c r="L258" s="68">
        <v>30</v>
      </c>
      <c r="M258" s="68">
        <v>650</v>
      </c>
      <c r="N258" s="68">
        <v>6</v>
      </c>
      <c r="O258" s="68">
        <v>410</v>
      </c>
      <c r="P258" s="68">
        <v>4</v>
      </c>
      <c r="Q258" s="68">
        <v>70</v>
      </c>
      <c r="R258" s="74">
        <v>1</v>
      </c>
      <c r="S258" s="68">
        <v>225</v>
      </c>
    </row>
    <row r="259" spans="1:19" s="75" customFormat="1" ht="10.199999999999999" customHeight="1">
      <c r="A259" s="64" t="s">
        <v>28</v>
      </c>
      <c r="B259" s="65">
        <v>121</v>
      </c>
      <c r="C259" s="66" t="s">
        <v>53</v>
      </c>
      <c r="D259" s="66" t="str">
        <f t="shared" si="3"/>
        <v>その他-121-４歳以上児</v>
      </c>
      <c r="E259" s="67">
        <v>28420</v>
      </c>
      <c r="F259" s="67">
        <v>260</v>
      </c>
      <c r="G259" s="68">
        <v>700</v>
      </c>
      <c r="H259" s="69">
        <v>7</v>
      </c>
      <c r="I259" s="70">
        <v>640</v>
      </c>
      <c r="J259" s="68">
        <v>6</v>
      </c>
      <c r="K259" s="68">
        <v>3010</v>
      </c>
      <c r="L259" s="68">
        <v>30</v>
      </c>
      <c r="M259" s="68">
        <v>570</v>
      </c>
      <c r="N259" s="68">
        <v>5</v>
      </c>
      <c r="O259" s="71">
        <v>370</v>
      </c>
      <c r="P259" s="71">
        <v>3</v>
      </c>
      <c r="Q259" s="71">
        <v>60</v>
      </c>
      <c r="R259" s="72">
        <v>1</v>
      </c>
      <c r="S259" s="71">
        <v>225</v>
      </c>
    </row>
    <row r="260" spans="1:19" s="75" customFormat="1" ht="10.199999999999999" customHeight="1">
      <c r="A260" s="64" t="s">
        <v>28</v>
      </c>
      <c r="B260" s="65">
        <v>121</v>
      </c>
      <c r="C260" s="66" t="s">
        <v>54</v>
      </c>
      <c r="D260" s="66" t="str">
        <f t="shared" ref="D260:D274" si="4">CONCATENATE($A260,"-",$B260,"-",$C260)</f>
        <v>その他-121-３歳児</v>
      </c>
      <c r="E260" s="67">
        <v>35210</v>
      </c>
      <c r="F260" s="67">
        <v>330</v>
      </c>
      <c r="G260" s="68">
        <v>700</v>
      </c>
      <c r="H260" s="68">
        <v>7</v>
      </c>
      <c r="I260" s="68">
        <v>640</v>
      </c>
      <c r="J260" s="68">
        <v>6</v>
      </c>
      <c r="K260" s="68">
        <v>3010</v>
      </c>
      <c r="L260" s="68">
        <v>30</v>
      </c>
      <c r="M260" s="68">
        <v>570</v>
      </c>
      <c r="N260" s="68">
        <v>5</v>
      </c>
      <c r="O260" s="68">
        <v>370</v>
      </c>
      <c r="P260" s="68">
        <v>3</v>
      </c>
      <c r="Q260" s="68">
        <v>60</v>
      </c>
      <c r="R260" s="74">
        <v>1</v>
      </c>
      <c r="S260" s="68">
        <v>225</v>
      </c>
    </row>
    <row r="261" spans="1:19" s="75" customFormat="1" ht="10.199999999999999" customHeight="1">
      <c r="A261" s="64" t="s">
        <v>28</v>
      </c>
      <c r="B261" s="65">
        <v>136</v>
      </c>
      <c r="C261" s="66" t="s">
        <v>53</v>
      </c>
      <c r="D261" s="66" t="str">
        <f t="shared" si="4"/>
        <v>その他-136-４歳以上児</v>
      </c>
      <c r="E261" s="67">
        <v>27390</v>
      </c>
      <c r="F261" s="67">
        <v>250</v>
      </c>
      <c r="G261" s="68">
        <v>630</v>
      </c>
      <c r="H261" s="69">
        <v>6</v>
      </c>
      <c r="I261" s="70">
        <v>570</v>
      </c>
      <c r="J261" s="68">
        <v>5</v>
      </c>
      <c r="K261" s="68">
        <v>2710</v>
      </c>
      <c r="L261" s="68">
        <v>20</v>
      </c>
      <c r="M261" s="68">
        <v>520</v>
      </c>
      <c r="N261" s="68">
        <v>5</v>
      </c>
      <c r="O261" s="71">
        <v>350</v>
      </c>
      <c r="P261" s="71">
        <v>3</v>
      </c>
      <c r="Q261" s="71">
        <v>60</v>
      </c>
      <c r="R261" s="72">
        <v>1</v>
      </c>
      <c r="S261" s="71">
        <v>225</v>
      </c>
    </row>
    <row r="262" spans="1:19" s="75" customFormat="1" ht="10.199999999999999" customHeight="1">
      <c r="A262" s="64" t="s">
        <v>28</v>
      </c>
      <c r="B262" s="65">
        <v>136</v>
      </c>
      <c r="C262" s="66" t="s">
        <v>54</v>
      </c>
      <c r="D262" s="66" t="str">
        <f t="shared" si="4"/>
        <v>その他-136-３歳児</v>
      </c>
      <c r="E262" s="67">
        <v>34180</v>
      </c>
      <c r="F262" s="67">
        <v>320</v>
      </c>
      <c r="G262" s="68">
        <v>630</v>
      </c>
      <c r="H262" s="68">
        <v>6</v>
      </c>
      <c r="I262" s="68">
        <v>570</v>
      </c>
      <c r="J262" s="68">
        <v>5</v>
      </c>
      <c r="K262" s="68">
        <v>2710</v>
      </c>
      <c r="L262" s="68">
        <v>20</v>
      </c>
      <c r="M262" s="68">
        <v>520</v>
      </c>
      <c r="N262" s="68">
        <v>5</v>
      </c>
      <c r="O262" s="68">
        <v>350</v>
      </c>
      <c r="P262" s="68">
        <v>3</v>
      </c>
      <c r="Q262" s="68">
        <v>60</v>
      </c>
      <c r="R262" s="74">
        <v>1</v>
      </c>
      <c r="S262" s="68">
        <v>225</v>
      </c>
    </row>
    <row r="263" spans="1:19" s="75" customFormat="1" ht="10.199999999999999" customHeight="1">
      <c r="A263" s="64" t="s">
        <v>28</v>
      </c>
      <c r="B263" s="65">
        <v>151</v>
      </c>
      <c r="C263" s="66" t="s">
        <v>53</v>
      </c>
      <c r="D263" s="66" t="str">
        <f t="shared" si="4"/>
        <v>その他-151-４歳以上児</v>
      </c>
      <c r="E263" s="67">
        <v>25830</v>
      </c>
      <c r="F263" s="67">
        <v>240</v>
      </c>
      <c r="G263" s="68">
        <v>530</v>
      </c>
      <c r="H263" s="69">
        <v>5</v>
      </c>
      <c r="I263" s="70">
        <v>480</v>
      </c>
      <c r="J263" s="68">
        <v>4</v>
      </c>
      <c r="K263" s="68">
        <v>2260</v>
      </c>
      <c r="L263" s="68">
        <v>20</v>
      </c>
      <c r="M263" s="68">
        <v>500</v>
      </c>
      <c r="N263" s="68">
        <v>5</v>
      </c>
      <c r="O263" s="71">
        <v>300</v>
      </c>
      <c r="P263" s="71">
        <v>3</v>
      </c>
      <c r="Q263" s="71">
        <v>50</v>
      </c>
      <c r="R263" s="72">
        <v>1</v>
      </c>
      <c r="S263" s="71">
        <v>225</v>
      </c>
    </row>
    <row r="264" spans="1:19" s="75" customFormat="1" ht="10.199999999999999" customHeight="1">
      <c r="A264" s="64" t="s">
        <v>28</v>
      </c>
      <c r="B264" s="65">
        <v>151</v>
      </c>
      <c r="C264" s="66" t="s">
        <v>54</v>
      </c>
      <c r="D264" s="66" t="str">
        <f t="shared" si="4"/>
        <v>その他-151-３歳児</v>
      </c>
      <c r="E264" s="67">
        <v>32620</v>
      </c>
      <c r="F264" s="67">
        <v>300</v>
      </c>
      <c r="G264" s="68">
        <v>530</v>
      </c>
      <c r="H264" s="68">
        <v>5</v>
      </c>
      <c r="I264" s="68">
        <v>480</v>
      </c>
      <c r="J264" s="68">
        <v>4</v>
      </c>
      <c r="K264" s="68">
        <v>2260</v>
      </c>
      <c r="L264" s="68">
        <v>20</v>
      </c>
      <c r="M264" s="68">
        <v>500</v>
      </c>
      <c r="N264" s="68">
        <v>5</v>
      </c>
      <c r="O264" s="68">
        <v>300</v>
      </c>
      <c r="P264" s="68">
        <v>3</v>
      </c>
      <c r="Q264" s="68">
        <v>50</v>
      </c>
      <c r="R264" s="74">
        <v>1</v>
      </c>
      <c r="S264" s="68">
        <v>225</v>
      </c>
    </row>
    <row r="265" spans="1:19" s="75" customFormat="1" ht="10.199999999999999" customHeight="1">
      <c r="A265" s="64" t="s">
        <v>28</v>
      </c>
      <c r="B265" s="65">
        <v>181</v>
      </c>
      <c r="C265" s="66" t="s">
        <v>53</v>
      </c>
      <c r="D265" s="66" t="str">
        <f t="shared" si="4"/>
        <v>その他-181-４歳以上児</v>
      </c>
      <c r="E265" s="67">
        <v>24700</v>
      </c>
      <c r="F265" s="67">
        <v>220</v>
      </c>
      <c r="G265" s="68">
        <v>450</v>
      </c>
      <c r="H265" s="69">
        <v>4</v>
      </c>
      <c r="I265" s="70">
        <v>410</v>
      </c>
      <c r="J265" s="68">
        <v>4</v>
      </c>
      <c r="K265" s="68">
        <v>1930</v>
      </c>
      <c r="L265" s="68">
        <v>10</v>
      </c>
      <c r="M265" s="68">
        <v>500</v>
      </c>
      <c r="N265" s="68">
        <v>5</v>
      </c>
      <c r="O265" s="71">
        <v>270</v>
      </c>
      <c r="P265" s="71">
        <v>2</v>
      </c>
      <c r="Q265" s="71">
        <v>40</v>
      </c>
      <c r="R265" s="72">
        <v>1</v>
      </c>
      <c r="S265" s="71">
        <v>225</v>
      </c>
    </row>
    <row r="266" spans="1:19" s="75" customFormat="1" ht="10.199999999999999" customHeight="1">
      <c r="A266" s="64" t="s">
        <v>28</v>
      </c>
      <c r="B266" s="65">
        <v>181</v>
      </c>
      <c r="C266" s="66" t="s">
        <v>54</v>
      </c>
      <c r="D266" s="66" t="str">
        <f t="shared" si="4"/>
        <v>その他-181-３歳児</v>
      </c>
      <c r="E266" s="67">
        <v>31490</v>
      </c>
      <c r="F266" s="67">
        <v>290</v>
      </c>
      <c r="G266" s="68">
        <v>450</v>
      </c>
      <c r="H266" s="68">
        <v>4</v>
      </c>
      <c r="I266" s="68">
        <v>410</v>
      </c>
      <c r="J266" s="68">
        <v>4</v>
      </c>
      <c r="K266" s="68">
        <v>1930</v>
      </c>
      <c r="L266" s="68">
        <v>10</v>
      </c>
      <c r="M266" s="68">
        <v>500</v>
      </c>
      <c r="N266" s="68">
        <v>5</v>
      </c>
      <c r="O266" s="68">
        <v>270</v>
      </c>
      <c r="P266" s="68">
        <v>2</v>
      </c>
      <c r="Q266" s="68">
        <v>40</v>
      </c>
      <c r="R266" s="74">
        <v>1</v>
      </c>
      <c r="S266" s="68">
        <v>225</v>
      </c>
    </row>
    <row r="267" spans="1:19" s="75" customFormat="1" ht="10.199999999999999" customHeight="1">
      <c r="A267" s="64" t="s">
        <v>28</v>
      </c>
      <c r="B267" s="65">
        <v>211</v>
      </c>
      <c r="C267" s="66" t="s">
        <v>53</v>
      </c>
      <c r="D267" s="66" t="str">
        <f t="shared" si="4"/>
        <v>その他-211-４歳以上児</v>
      </c>
      <c r="E267" s="67">
        <v>23870</v>
      </c>
      <c r="F267" s="67">
        <v>220</v>
      </c>
      <c r="G267" s="68">
        <v>390</v>
      </c>
      <c r="H267" s="69">
        <v>3</v>
      </c>
      <c r="I267" s="70">
        <v>360</v>
      </c>
      <c r="J267" s="68">
        <v>3</v>
      </c>
      <c r="K267" s="68">
        <v>1690</v>
      </c>
      <c r="L267" s="68">
        <v>10</v>
      </c>
      <c r="M267" s="68">
        <v>500</v>
      </c>
      <c r="N267" s="68">
        <v>5</v>
      </c>
      <c r="O267" s="71">
        <v>250</v>
      </c>
      <c r="P267" s="71">
        <v>2</v>
      </c>
      <c r="Q267" s="71">
        <v>40</v>
      </c>
      <c r="R267" s="72">
        <v>1</v>
      </c>
      <c r="S267" s="71">
        <v>225</v>
      </c>
    </row>
    <row r="268" spans="1:19" s="75" customFormat="1" ht="10.199999999999999" customHeight="1">
      <c r="A268" s="64" t="s">
        <v>28</v>
      </c>
      <c r="B268" s="65">
        <v>211</v>
      </c>
      <c r="C268" s="66" t="s">
        <v>54</v>
      </c>
      <c r="D268" s="66" t="str">
        <f t="shared" si="4"/>
        <v>その他-211-３歳児</v>
      </c>
      <c r="E268" s="67">
        <v>30660</v>
      </c>
      <c r="F268" s="67">
        <v>280</v>
      </c>
      <c r="G268" s="68">
        <v>390</v>
      </c>
      <c r="H268" s="68">
        <v>3</v>
      </c>
      <c r="I268" s="68">
        <v>360</v>
      </c>
      <c r="J268" s="68">
        <v>3</v>
      </c>
      <c r="K268" s="68">
        <v>1690</v>
      </c>
      <c r="L268" s="68">
        <v>10</v>
      </c>
      <c r="M268" s="68">
        <v>500</v>
      </c>
      <c r="N268" s="68">
        <v>5</v>
      </c>
      <c r="O268" s="68">
        <v>250</v>
      </c>
      <c r="P268" s="68">
        <v>2</v>
      </c>
      <c r="Q268" s="68">
        <v>40</v>
      </c>
      <c r="R268" s="74">
        <v>1</v>
      </c>
      <c r="S268" s="68">
        <v>225</v>
      </c>
    </row>
    <row r="269" spans="1:19" s="75" customFormat="1" ht="10.199999999999999" customHeight="1">
      <c r="A269" s="64" t="s">
        <v>28</v>
      </c>
      <c r="B269" s="65">
        <v>241</v>
      </c>
      <c r="C269" s="66" t="s">
        <v>53</v>
      </c>
      <c r="D269" s="66" t="str">
        <f t="shared" si="4"/>
        <v>その他-241-４歳以上児</v>
      </c>
      <c r="E269" s="67">
        <v>23220</v>
      </c>
      <c r="F269" s="67">
        <v>210</v>
      </c>
      <c r="G269" s="68">
        <v>350</v>
      </c>
      <c r="H269" s="69">
        <v>3</v>
      </c>
      <c r="I269" s="70">
        <v>320</v>
      </c>
      <c r="J269" s="68">
        <v>3</v>
      </c>
      <c r="K269" s="68">
        <v>1500</v>
      </c>
      <c r="L269" s="68">
        <v>10</v>
      </c>
      <c r="M269" s="68">
        <v>500</v>
      </c>
      <c r="N269" s="68">
        <v>5</v>
      </c>
      <c r="O269" s="71">
        <v>220</v>
      </c>
      <c r="P269" s="71">
        <v>2</v>
      </c>
      <c r="Q269" s="71">
        <v>40</v>
      </c>
      <c r="R269" s="72">
        <v>1</v>
      </c>
      <c r="S269" s="71">
        <v>225</v>
      </c>
    </row>
    <row r="270" spans="1:19" s="75" customFormat="1" ht="10.199999999999999" customHeight="1">
      <c r="A270" s="64" t="s">
        <v>28</v>
      </c>
      <c r="B270" s="65">
        <v>241</v>
      </c>
      <c r="C270" s="66" t="s">
        <v>54</v>
      </c>
      <c r="D270" s="66" t="str">
        <f t="shared" si="4"/>
        <v>その他-241-３歳児</v>
      </c>
      <c r="E270" s="67">
        <v>30010</v>
      </c>
      <c r="F270" s="67">
        <v>280</v>
      </c>
      <c r="G270" s="68">
        <v>350</v>
      </c>
      <c r="H270" s="68">
        <v>3</v>
      </c>
      <c r="I270" s="68">
        <v>320</v>
      </c>
      <c r="J270" s="68">
        <v>3</v>
      </c>
      <c r="K270" s="68">
        <v>1500</v>
      </c>
      <c r="L270" s="68">
        <v>10</v>
      </c>
      <c r="M270" s="68">
        <v>500</v>
      </c>
      <c r="N270" s="68">
        <v>5</v>
      </c>
      <c r="O270" s="68">
        <v>220</v>
      </c>
      <c r="P270" s="68">
        <v>2</v>
      </c>
      <c r="Q270" s="68">
        <v>40</v>
      </c>
      <c r="R270" s="74">
        <v>1</v>
      </c>
      <c r="S270" s="68">
        <v>225</v>
      </c>
    </row>
    <row r="271" spans="1:19" s="75" customFormat="1" ht="10.199999999999999" customHeight="1">
      <c r="A271" s="64" t="s">
        <v>28</v>
      </c>
      <c r="B271" s="65">
        <v>271</v>
      </c>
      <c r="C271" s="66" t="s">
        <v>53</v>
      </c>
      <c r="D271" s="66" t="str">
        <f t="shared" si="4"/>
        <v>その他-271-４歳以上児</v>
      </c>
      <c r="E271" s="67">
        <v>22700</v>
      </c>
      <c r="F271" s="67">
        <v>200</v>
      </c>
      <c r="G271" s="68">
        <v>310</v>
      </c>
      <c r="H271" s="69">
        <v>3</v>
      </c>
      <c r="I271" s="70">
        <v>280</v>
      </c>
      <c r="J271" s="68">
        <v>2</v>
      </c>
      <c r="K271" s="68">
        <v>1350</v>
      </c>
      <c r="L271" s="68">
        <v>10</v>
      </c>
      <c r="M271" s="68">
        <v>500</v>
      </c>
      <c r="N271" s="68">
        <v>5</v>
      </c>
      <c r="O271" s="71">
        <v>200</v>
      </c>
      <c r="P271" s="71">
        <v>2</v>
      </c>
      <c r="Q271" s="71">
        <v>30</v>
      </c>
      <c r="R271" s="72">
        <v>1</v>
      </c>
      <c r="S271" s="71">
        <v>225</v>
      </c>
    </row>
    <row r="272" spans="1:19" s="75" customFormat="1" ht="10.199999999999999" customHeight="1">
      <c r="A272" s="64" t="s">
        <v>28</v>
      </c>
      <c r="B272" s="65">
        <v>271</v>
      </c>
      <c r="C272" s="66" t="s">
        <v>54</v>
      </c>
      <c r="D272" s="66" t="str">
        <f t="shared" si="4"/>
        <v>その他-271-３歳児</v>
      </c>
      <c r="E272" s="67">
        <v>29490</v>
      </c>
      <c r="F272" s="67">
        <v>270</v>
      </c>
      <c r="G272" s="68">
        <v>310</v>
      </c>
      <c r="H272" s="68">
        <v>3</v>
      </c>
      <c r="I272" s="68">
        <v>280</v>
      </c>
      <c r="J272" s="68">
        <v>2</v>
      </c>
      <c r="K272" s="68">
        <v>1350</v>
      </c>
      <c r="L272" s="68">
        <v>10</v>
      </c>
      <c r="M272" s="68">
        <v>500</v>
      </c>
      <c r="N272" s="68">
        <v>5</v>
      </c>
      <c r="O272" s="68">
        <v>200</v>
      </c>
      <c r="P272" s="68">
        <v>2</v>
      </c>
      <c r="Q272" s="68">
        <v>30</v>
      </c>
      <c r="R272" s="74">
        <v>1</v>
      </c>
      <c r="S272" s="68">
        <v>225</v>
      </c>
    </row>
    <row r="273" spans="1:19" s="75" customFormat="1" ht="10.199999999999999" customHeight="1">
      <c r="A273" s="64" t="s">
        <v>28</v>
      </c>
      <c r="B273" s="65">
        <v>301</v>
      </c>
      <c r="C273" s="66" t="s">
        <v>53</v>
      </c>
      <c r="D273" s="66" t="str">
        <f t="shared" si="4"/>
        <v>その他-301-４歳以上児</v>
      </c>
      <c r="E273" s="67">
        <v>21050</v>
      </c>
      <c r="F273" s="67">
        <v>190</v>
      </c>
      <c r="G273" s="68">
        <v>280</v>
      </c>
      <c r="H273" s="69">
        <v>2</v>
      </c>
      <c r="I273" s="70">
        <v>260</v>
      </c>
      <c r="J273" s="68">
        <v>2</v>
      </c>
      <c r="K273" s="68">
        <v>1230</v>
      </c>
      <c r="L273" s="68">
        <v>10</v>
      </c>
      <c r="M273" s="68">
        <v>500</v>
      </c>
      <c r="N273" s="68">
        <v>5</v>
      </c>
      <c r="O273" s="71">
        <v>180</v>
      </c>
      <c r="P273" s="71">
        <v>1</v>
      </c>
      <c r="Q273" s="71">
        <v>30</v>
      </c>
      <c r="R273" s="72">
        <v>1</v>
      </c>
      <c r="S273" s="71">
        <v>225</v>
      </c>
    </row>
    <row r="274" spans="1:19" s="75" customFormat="1" ht="10.199999999999999" customHeight="1">
      <c r="A274" s="64" t="s">
        <v>28</v>
      </c>
      <c r="B274" s="65">
        <v>301</v>
      </c>
      <c r="C274" s="66" t="s">
        <v>54</v>
      </c>
      <c r="D274" s="66" t="str">
        <f t="shared" si="4"/>
        <v>その他-301-３歳児</v>
      </c>
      <c r="E274" s="67">
        <v>27840</v>
      </c>
      <c r="F274" s="67">
        <v>260</v>
      </c>
      <c r="G274" s="68">
        <v>280</v>
      </c>
      <c r="H274" s="68">
        <v>2</v>
      </c>
      <c r="I274" s="68">
        <v>260</v>
      </c>
      <c r="J274" s="68">
        <v>2</v>
      </c>
      <c r="K274" s="68">
        <v>1230</v>
      </c>
      <c r="L274" s="68">
        <v>10</v>
      </c>
      <c r="M274" s="68">
        <v>500</v>
      </c>
      <c r="N274" s="68">
        <v>5</v>
      </c>
      <c r="O274" s="68">
        <v>180</v>
      </c>
      <c r="P274" s="68">
        <v>1</v>
      </c>
      <c r="Q274" s="68">
        <v>30</v>
      </c>
      <c r="R274" s="74">
        <v>1</v>
      </c>
      <c r="S274" s="68">
        <v>225</v>
      </c>
    </row>
  </sheetData>
  <sheetProtection algorithmName="SHA-512" hashValue="Wz8X5giAnoOw3SfQCC4BYGfM0NA9xkwlh/ndrkE1DgjftGg+Kc3evzpZiweGIysHg13L9YfB/oyY6I19n1bVeA==" saltValue="QcIQGBRuOHikouTX/+Zzng==" spinCount="100000" sheet="1" objects="1" scenarios="1"/>
  <phoneticPr fontId="2"/>
  <conditionalFormatting sqref="E3">
    <cfRule type="expression" dxfId="16" priority="17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10:S10 A12:S12 A14:S14 A16:S16 A18:S18 A20:S20 A22:S22 A24:S24 A26:S26 A28:S28 A30:S30 A32:S32 A34:S34 A36:S36 A38:S38 A40:S40 A42:S42 A44:S44 A46:S46 A48:S48 A50:S50 A52:S52 A54:S54 A56:S56 A58:S58 A60:S60 A62:S62 A64:S64 A66:S66 A68:S68 A70:S70 A72:S72 A74:S74 A76:S76 A78:S78 A80:S80 A82:S82 A84:S84 A86:S86 A88:S88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A2:XFD2 D3:D274 A4:S4 A8:S8 A6:S6">
    <cfRule type="expression" dxfId="15" priority="15">
      <formula>A2&lt;#REF!</formula>
    </cfRule>
    <cfRule type="expression" dxfId="14" priority="16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3" priority="13">
      <formula>O37&lt;#REF!</formula>
    </cfRule>
    <cfRule type="expression" dxfId="12" priority="14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1" priority="1">
      <formula>O241&lt;#REF!</formula>
    </cfRule>
    <cfRule type="expression" dxfId="10" priority="2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9" priority="11">
      <formula>O71&lt;#REF!</formula>
    </cfRule>
    <cfRule type="expression" dxfId="8" priority="12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7" priority="9">
      <formula>O105&lt;#REF!</formula>
    </cfRule>
    <cfRule type="expression" dxfId="6" priority="10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5" priority="7">
      <formula>O139&lt;#REF!</formula>
    </cfRule>
    <cfRule type="expression" dxfId="4" priority="8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3" priority="5">
      <formula>O173&lt;#REF!</formula>
    </cfRule>
    <cfRule type="expression" dxfId="2" priority="6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1" priority="3">
      <formula>O207&lt;#REF!</formula>
    </cfRule>
    <cfRule type="expression" dxfId="0" priority="4">
      <formula>O207&gt;#REF!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6"/>
  <sheetViews>
    <sheetView zoomScaleNormal="100" workbookViewId="0">
      <selection activeCell="B18" sqref="B18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45" customFormat="1" ht="17.7" customHeight="1">
      <c r="A1" s="43" t="s">
        <v>208</v>
      </c>
      <c r="B1" s="44"/>
      <c r="D1" s="46"/>
    </row>
    <row r="2" spans="1:4">
      <c r="A2" s="1" t="s">
        <v>231</v>
      </c>
      <c r="B2" s="24" t="s">
        <v>78</v>
      </c>
      <c r="C2" s="11">
        <v>108530</v>
      </c>
    </row>
    <row r="3" spans="1:4">
      <c r="A3" s="3"/>
      <c r="B3" s="24" t="s">
        <v>118</v>
      </c>
      <c r="C3" s="25">
        <v>1080</v>
      </c>
    </row>
    <row r="4" spans="1:4">
      <c r="A4" t="s">
        <v>181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36750</v>
      </c>
    </row>
    <row r="7" spans="1:4">
      <c r="A7" s="1"/>
      <c r="B7" s="1" t="s">
        <v>118</v>
      </c>
      <c r="C7" s="11">
        <v>360</v>
      </c>
    </row>
    <row r="8" spans="1:4">
      <c r="A8" s="1" t="s">
        <v>114</v>
      </c>
      <c r="B8" s="1" t="s">
        <v>78</v>
      </c>
      <c r="C8" s="11">
        <v>24380</v>
      </c>
    </row>
    <row r="9" spans="1:4">
      <c r="A9" s="1"/>
      <c r="B9" s="1" t="s">
        <v>118</v>
      </c>
      <c r="C9" s="11">
        <v>240</v>
      </c>
    </row>
    <row r="10" spans="1:4">
      <c r="A10" s="1" t="s">
        <v>182</v>
      </c>
      <c r="B10" s="24" t="s">
        <v>78</v>
      </c>
      <c r="C10" s="11">
        <v>78020</v>
      </c>
    </row>
    <row r="11" spans="1:4">
      <c r="A11" s="1"/>
      <c r="B11" s="24" t="s">
        <v>118</v>
      </c>
      <c r="C11" s="11">
        <v>780</v>
      </c>
    </row>
    <row r="12" spans="1:4">
      <c r="A12" s="1" t="s">
        <v>183</v>
      </c>
      <c r="B12" s="24" t="s">
        <v>78</v>
      </c>
      <c r="C12" s="11">
        <v>69060</v>
      </c>
    </row>
    <row r="13" spans="1:4">
      <c r="A13" s="1"/>
      <c r="B13" s="24" t="s">
        <v>118</v>
      </c>
      <c r="C13" s="11">
        <v>690</v>
      </c>
    </row>
    <row r="14" spans="1:4">
      <c r="A14" s="1" t="s">
        <v>51</v>
      </c>
      <c r="B14" s="24" t="s">
        <v>115</v>
      </c>
      <c r="C14" s="25">
        <v>51030</v>
      </c>
    </row>
    <row r="15" spans="1:4">
      <c r="A15" s="1"/>
      <c r="B15" s="24" t="s">
        <v>116</v>
      </c>
      <c r="C15" s="25">
        <v>6380</v>
      </c>
    </row>
    <row r="16" spans="1:4">
      <c r="A16" s="28" t="s">
        <v>80</v>
      </c>
      <c r="B16" s="1" t="s">
        <v>239</v>
      </c>
      <c r="C16" s="25">
        <v>1780</v>
      </c>
    </row>
    <row r="17" spans="1:3">
      <c r="A17" s="28"/>
      <c r="B17" s="1" t="s">
        <v>240</v>
      </c>
      <c r="C17" s="25">
        <v>1580</v>
      </c>
    </row>
    <row r="18" spans="1:3">
      <c r="A18" s="28"/>
      <c r="B18" s="1" t="s">
        <v>241</v>
      </c>
      <c r="C18" s="25">
        <v>1560</v>
      </c>
    </row>
    <row r="19" spans="1:3">
      <c r="A19" s="28"/>
      <c r="B19" s="1" t="s">
        <v>242</v>
      </c>
      <c r="C19" s="25">
        <v>1230</v>
      </c>
    </row>
    <row r="20" spans="1:3">
      <c r="A20" s="28"/>
      <c r="B20" s="1" t="s">
        <v>81</v>
      </c>
      <c r="C20" s="25">
        <v>110</v>
      </c>
    </row>
    <row r="21" spans="1:3">
      <c r="A21" s="1" t="s">
        <v>204</v>
      </c>
      <c r="B21" s="1" t="s">
        <v>78</v>
      </c>
      <c r="C21" s="25">
        <v>65120</v>
      </c>
    </row>
    <row r="22" spans="1:3">
      <c r="A22" s="1"/>
      <c r="B22" s="1" t="s">
        <v>118</v>
      </c>
      <c r="C22" s="25">
        <v>650</v>
      </c>
    </row>
    <row r="23" spans="1:3">
      <c r="A23" s="1" t="s">
        <v>205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206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</sheetData>
  <sheetProtection algorithmName="SHA-512" hashValue="ow6cTAb7g1gPFPTfHIT21beR42t2SxikDCFzFJrYOTTaOrF0fsL2j9DuNlfjMotW/ZlKoTbCmmRd42Md1lXBDw==" saltValue="ZKJjrCuXucHY4sjKmKsCA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2021-01-18T09:39:49Z</cp:lastPrinted>
  <dcterms:created xsi:type="dcterms:W3CDTF">2023-06-26T08:11:49Z</dcterms:created>
  <dcterms:modified xsi:type="dcterms:W3CDTF">2023-06-26T08:11:50Z</dcterms:modified>
</cp:coreProperties>
</file>