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<sst xmlns="http://schemas.openxmlformats.org/spreadsheetml/2006/main" count="3275" uniqueCount="460">
  <si>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</si>
  <si>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</si>
  <si>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</si>
  <si>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</si>
  <si>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</si>
  <si>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</si>
  <si>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</si>
  <si>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</si>
  <si>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</si>
  <si>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</si>
  <si>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</si>
  <si>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</si>
  <si>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</si>
  <si>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</si>
  <si>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</si>
  <si>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</si>
  <si>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</si>
  <si>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</si>
  <si>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</si>
  <si>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</si>
  <si>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</si>
  <si>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</si>
  <si>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</si>
  <si>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</si>
  <si>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</si>
  <si>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</si>
  <si>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</si>
  <si>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</si>
  <si>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</si>
  <si>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</si>
  <si>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</si>
  <si>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</si>
  <si>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</si>
  <si>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</si>
  <si>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</si>
  <si>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</si>
  <si>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</si>
  <si>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</si>
  <si>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</si>
  <si>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</si>
  <si>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</si>
  <si>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</si>
  <si>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</si>
  <si>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</si>
  <si>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</si>
  <si>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</si>
  <si>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</si>
  <si>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</si>
  <si>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</si>
  <si>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</si>
  <si>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</si>
  <si>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</si>
  <si>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</si>
  <si>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</si>
  <si>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</si>
  <si>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</si>
  <si>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</si>
  <si>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</si>
  <si>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</si>
  <si>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</si>
  <si>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</si>
  <si>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</si>
  <si>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</si>
  <si>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</si>
  <si>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</si>
  <si>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</si>
  <si>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</si>
  <si>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</si>
  <si>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</si>
  <si>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</si>
  <si>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</si>
  <si>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</si>
  <si>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</si>
  <si>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</si>
  <si>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</si>
  <si>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</si>
  <si>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</si>
  <si>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</si>
  <si>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</si>
  <si>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</si>
  <si>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</si>
  <si>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</si>
  <si>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</si>
  <si>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</si>
  <si>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</si>
  <si>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</si>
  <si>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</si>
  <si>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</si>
  <si>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</si>
  <si>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</si>
  <si>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</si>
  <si>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</si>
  <si>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</si>
  <si>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</si>
  <si>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</si>
  <si>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</si>
  <si>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</si>
  <si>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</si>
  <si>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</si>
  <si>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</si>
  <si>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</si>
  <si>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</si>
  <si>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</si>
  <si>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</si>
  <si>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</si>
  <si>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</si>
  <si>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</si>
  <si>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</si>
  <si>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</si>
  <si>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</si>
  <si>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</si>
  <si>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</si>
  <si>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</si>
  <si>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</si>
  <si>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</si>
  <si>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</si>
  <si>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</si>
  <si>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</si>
  <si>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</si>
  <si>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</si>
  <si>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</si>
  <si>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</si>
  <si>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</si>
  <si>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</si>
  <si>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</si>
  <si>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</si>
  <si>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</si>
  <si>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</si>
  <si>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</si>
  <si>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</si>
  <si>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</si>
  <si>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</si>
  <si>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</si>
  <si>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</si>
  <si>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</si>
  <si>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</si>
  <si>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</si>
  <si>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</si>
  <si>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</si>
  <si>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</si>
  <si>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</si>
  <si>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</si>
  <si>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</si>
  <si>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</si>
  <si>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</si>
  <si>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</si>
  <si>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</si>
  <si>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</si>
  <si>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</si>
  <si>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</si>
  <si>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</si>
  <si>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</si>
  <si>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</si>
  <si>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</si>
  <si>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</si>
  <si>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</si>
  <si>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</si>
  <si>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</si>
  <si>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</si>
  <si>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</si>
  <si>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</si>
  <si>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</si>
  <si>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</si>
  <si>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</si>
  <si>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</si>
  <si>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</si>
  <si>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</si>
  <si>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</si>
  <si>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</si>
  <si>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</si>
  <si>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</si>
  <si>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</si>
  <si>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</si>
  <si>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</si>
  <si>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</si>
  <si>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</si>
  <si>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</si>
  <si>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</si>
  <si>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</si>
  <si>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</si>
  <si>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</si>
  <si>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</si>
  <si>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</si>
  <si>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</si>
  <si>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</si>
  <si>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</si>
  <si>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</si>
  <si>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</si>
  <si>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</si>
  <si>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</si>
  <si>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</si>
  <si>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</si>
  <si>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</si>
  <si>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</si>
  <si>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</si>
  <si>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</si>
  <si>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</si>
  <si>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</si>
  <si>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</si>
  <si>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</si>
  <si>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</si>
  <si>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</si>
  <si>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</si>
  <si>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</si>
  <si>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</si>
  <si>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</si>
  <si>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</si>
  <si>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</si>
  <si>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</si>
  <si>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</si>
  <si>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</si>
  <si>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</si>
  <si>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</si>
  <si>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</si>
  <si>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</si>
  <si>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</si>
  <si>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</si>
  <si>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</si>
  <si>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</si>
  <si>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</si>
  <si>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</si>
  <si>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</si>
  <si>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</si>
  <si>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</si>
  <si>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</si>
  <si>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</si>
  <si>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</si>
  <si>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</si>
  <si>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</si>
  <si>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</si>
  <si>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</si>
  <si>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</si>
  <si>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</si>
  <si>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</si>
  <si>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</si>
  <si>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</si>
  <si>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</si>
  <si>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</si>
  <si>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</si>
  <si>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</si>
  <si>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</si>
  <si>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</si>
  <si>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</si>
  <si>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</si>
  <si>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</si>
  <si>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</si>
  <si>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</si>
  <si>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</si>
  <si>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</si>
  <si>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</si>
  <si>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</si>
  <si>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</si>
  <si>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</si>
  <si>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</si>
  <si>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</si>
  <si>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</si>
  <si>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</si>
  <si>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</si>
  <si>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</si>
  <si>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</si>
  <si>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</si>
  <si>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</si>
  <si>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</si>
  <si>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</si>
  <si>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</si>
  <si>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</si>
  <si>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</si>
  <si>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</si>
  <si>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</si>
  <si>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</si>
  <si>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</si>
  <si>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</si>
  <si>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</si>
  <si>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</si>
  <si>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</si>
  <si>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</si>
  <si>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</si>
  <si>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</si>
  <si>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</si>
  <si>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</si>
  <si>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</si>
  <si>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</si>
  <si>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</si>
  <si>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</si>
  <si>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</si>
  <si>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</si>
  <si>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</si>
  <si>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</si>
  <si>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</si>
  <si>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</si>
  <si>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</si>
  <si>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</si>
  <si>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</si>
  <si>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</si>
  <si>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</si>
  <si>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</si>
  <si>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</si>
  <si>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</si>
  <si>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</si>
  <si>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</si>
  <si>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</si>
  <si>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</si>
  <si>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</si>
  <si>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</si>
  <si>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</si>
  <si>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</si>
  <si>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</si>
  <si>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</si>
  <si>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</si>
  <si>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</si>
  <si>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</si>
  <si>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</si>
  <si>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</si>
  <si>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</si>
  <si>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</si>
  <si>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</si>
  <si>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</si>
  <si>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</si>
  <si>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</si>
  <si>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</si>
  <si>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</si>
  <si>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</si>
  <si>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</si>
  <si>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</si>
  <si>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</si>
  <si>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</si>
  <si>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</si>
  <si>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</si>
  <si>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</si>
  <si>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</si>
  <si>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</si>
  <si>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</si>
  <si>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</si>
  <si>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</si>
  <si>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</si>
  <si>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</si>
  <si>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</si>
  <si>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</si>
  <si>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</si>
  <si>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</si>
  <si>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</si>
  <si>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</si>
  <si>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</si>
  <si>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</si>
  <si>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</si>
  <si>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</si>
  <si>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</si>
  <si>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</si>
  <si>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</si>
  <si>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</si>
  <si>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</si>
  <si>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</si>
  <si>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</si>
  <si>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</si>
  <si>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</si>
  <si>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</si>
  <si>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</si>
  <si>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</si>
  <si>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</si>
  <si>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</si>
  <si>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</si>
  <si>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</si>
  <si>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</si>
  <si>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</si>
  <si>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</si>
  <si>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</si>
  <si>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</si>
  <si>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</si>
  <si>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</si>
  <si>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</si>
  <si>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</si>
  <si>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</si>
  <si>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</si>
  <si>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</si>
  <si>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</si>
  <si>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</si>
  <si>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</si>
  <si>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</si>
  <si>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</si>
  <si>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</si>
  <si>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</si>
  <si>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</si>
  <si>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</si>
  <si>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</si>
  <si>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</si>
  <si>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</si>
  <si>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</si>
  <si>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</si>
  <si>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</si>
  <si>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</si>
  <si>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</si>
  <si>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</si>
  <si>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</si>
  <si>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</si>
  <si>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</si>
  <si>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</si>
  <si>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</si>
  <si>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</si>
  <si>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</si>
  <si>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</si>
  <si>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</si>
  <si>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</si>
  <si>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</si>
  <si>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</si>
  <si>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</si>
  <si>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</si>
  <si>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</si>
  <si>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</si>
  <si>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</si>
  <si>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</si>
  <si>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</si>
  <si>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</si>
  <si>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</si>
  <si>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</si>
  <si>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</si>
  <si>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</si>
  <si>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</si>
  <si>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</si>
  <si>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</si>
  <si>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</si>
  <si>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</si>
  <si>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</si>
  <si>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</si>
  <si>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</si>
  <si>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</si>
  <si>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</si>
  <si>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</si>
  <si>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</si>
  <si>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</si>
  <si>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</si>
  <si>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</si>
  <si>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</si>
  <si>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</si>
  <si>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</si>
  <si>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</si>
  <si>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</si>
  <si>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</si>
  <si>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</si>
  <si>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</si>
  <si>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</si>
  <si>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</si>
  <si>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</si>
  <si>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</si>
  <si>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</si>
  <si>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</si>
  <si>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</si>
  <si>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</si>
  <si>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</si>
  <si>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</si>
  <si>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</si>
  <si>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</si>
  <si>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</si>
  <si>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神奈川県横浜市港北区樽町3-7-25</t>
    <phoneticPr fontId="3"/>
  </si>
  <si>
    <t>株式会社関電工　南関東・東海営業本部
神奈川支店　神奈川工務所長　安藤圭介</t>
    <phoneticPr fontId="3"/>
  </si>
  <si>
    <t>045-532-1720</t>
    <phoneticPr fontId="3"/>
  </si>
  <si>
    <t>株式会社関電工　南関東・東海営業本部　神奈川支店　神奈川工務所</t>
    <phoneticPr fontId="3"/>
  </si>
  <si>
    <t>横浜市長</t>
    <phoneticPr fontId="3"/>
  </si>
  <si>
    <t>Ｄ－建設業</t>
    <phoneticPr fontId="3"/>
  </si>
  <si>
    <t>設備工事業</t>
    <phoneticPr fontId="3"/>
  </si>
  <si>
    <t>令和  6  年   6 月 18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</si>
</sst>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41500" y="2174875"/>
          <a:ext cx="662517" cy="6445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41500" y="2165350"/>
          <a:ext cx="662517" cy="6350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2867</v>
      </c>
      <c r="N48" s="586"/>
      <c r="O48" s="587"/>
    </row>
    <row r="49" spans="3:21" ht="18" customHeight="1" x14ac:dyDescent="0.15">
      <c r="C49" s="564" t="s">
        <v>11</v>
      </c>
      <c r="D49" s="565"/>
      <c r="E49" s="566"/>
      <c r="F49" s="619" t="s">
        <v>452</v>
      </c>
      <c r="G49" s="620"/>
      <c r="H49" s="620"/>
      <c r="I49" s="620"/>
      <c r="J49" s="620"/>
      <c r="K49" s="620"/>
      <c r="L49" s="471" t="s">
        <v>172</v>
      </c>
      <c r="M49" s="474"/>
      <c r="N49" s="588" t="s">
        <v>454</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4158</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64</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7497.4</v>
      </c>
      <c r="I63" s="293" t="s">
        <v>4</v>
      </c>
      <c r="J63" s="542" t="s">
        <v>324</v>
      </c>
      <c r="K63" s="543"/>
      <c r="L63" s="544"/>
      <c r="M63" s="534">
        <f>+別紙!AA14</f>
        <v>7497.4</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7497.4</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B1:BJ76"/>
  <sheetViews>
    <sheetView showGridLines="0" topLeftCell="A13" zoomScale="80" zoomScaleNormal="80" workbookViewId="0">
      <selection activeCell="AZ27" sqref="AZ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148.1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270</v>
      </c>
      <c r="E24" s="700"/>
      <c r="F24" s="700"/>
      <c r="G24" s="212" t="s">
        <v>198</v>
      </c>
      <c r="H24" s="678">
        <f>+F12</f>
        <v>148.1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148.1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148.1</v>
      </c>
      <c r="Q27" s="683"/>
      <c r="R27" s="683"/>
      <c r="S27" s="683"/>
      <c r="T27" s="54" t="s">
        <v>38</v>
      </c>
      <c r="U27" s="74"/>
      <c r="V27" s="74"/>
      <c r="Y27" s="72" t="s">
        <v>39</v>
      </c>
      <c r="Z27" s="75"/>
      <c r="AH27" s="63"/>
      <c r="AI27" s="63"/>
      <c r="AJ27" s="63"/>
      <c r="AK27" s="63"/>
      <c r="AL27" s="646">
        <f>+AH18+P27</f>
        <v>148.1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148.1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270</v>
      </c>
      <c r="E29" s="700"/>
      <c r="F29" s="700"/>
      <c r="G29" s="212" t="s">
        <v>198</v>
      </c>
      <c r="H29" s="678">
        <f>+AL27</f>
        <v>148.1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148.1</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270</v>
      </c>
      <c r="E31" s="700"/>
      <c r="F31" s="700"/>
      <c r="G31" s="212" t="s">
        <v>198</v>
      </c>
      <c r="H31" s="678">
        <f>+AS24</f>
        <v>148.1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5" zoomScale="80" zoomScaleNormal="8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59999389629810485"/>
    <pageSetUpPr fitToPage="1"/>
  </sheetPr>
  <dimension ref="B1:BJ76"/>
  <sheetViews>
    <sheetView showGridLines="0" topLeftCell="C16" zoomScale="80" zoomScaleNormal="80" workbookViewId="0">
      <selection activeCell="AY34" sqref="AY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11.6</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v>
      </c>
      <c r="E24" s="700"/>
      <c r="F24" s="700"/>
      <c r="G24" s="212" t="s">
        <v>198</v>
      </c>
      <c r="H24" s="678">
        <f>+F12</f>
        <v>11.6</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11.6</v>
      </c>
      <c r="Q27" s="683"/>
      <c r="R27" s="683"/>
      <c r="S27" s="683"/>
      <c r="T27" s="54" t="s">
        <v>38</v>
      </c>
      <c r="U27" s="74"/>
      <c r="V27" s="74"/>
      <c r="Y27" s="72" t="s">
        <v>39</v>
      </c>
      <c r="Z27" s="75"/>
      <c r="AH27" s="63"/>
      <c r="AI27" s="63"/>
      <c r="AJ27" s="63"/>
      <c r="AK27" s="63"/>
      <c r="AL27" s="646">
        <f>+AH18+P27</f>
        <v>11.6</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v>
      </c>
      <c r="E29" s="700"/>
      <c r="F29" s="700"/>
      <c r="G29" s="212" t="s">
        <v>198</v>
      </c>
      <c r="H29" s="678">
        <f>+AL27</f>
        <v>11.6</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11.6</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15</v>
      </c>
      <c r="E31" s="700"/>
      <c r="F31" s="700"/>
      <c r="G31" s="212" t="s">
        <v>198</v>
      </c>
      <c r="H31" s="678">
        <f>+AS24</f>
        <v>11.6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59999389629810485"/>
    <pageSetUpPr fitToPage="1"/>
  </sheetPr>
  <dimension ref="B1:BJ76"/>
  <sheetViews>
    <sheetView showGridLines="0" zoomScale="90" zoomScaleNormal="90" workbookViewId="0">
      <selection activeCell="AY12" sqref="AY1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6.6</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6.6</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6.6</v>
      </c>
      <c r="Q27" s="683"/>
      <c r="R27" s="683"/>
      <c r="S27" s="683"/>
      <c r="T27" s="54" t="s">
        <v>38</v>
      </c>
      <c r="U27" s="74"/>
      <c r="V27" s="74"/>
      <c r="Y27" s="72" t="s">
        <v>39</v>
      </c>
      <c r="Z27" s="75"/>
      <c r="AH27" s="63"/>
      <c r="AI27" s="63"/>
      <c r="AJ27" s="63"/>
      <c r="AK27" s="63"/>
      <c r="AL27" s="646">
        <f>+AH18+P27</f>
        <v>6.6</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6.6</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6.6</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6.6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tint="0.59999389629810485"/>
    <pageSetUpPr fitToPage="1"/>
  </sheetPr>
  <dimension ref="B1:BJ76"/>
  <sheetViews>
    <sheetView showGridLines="0" topLeftCell="A19" zoomScale="90" zoomScaleNormal="90" workbookViewId="0">
      <selection activeCell="AV13" sqref="AV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0.2</v>
      </c>
      <c r="E24" s="700"/>
      <c r="F24" s="700"/>
      <c r="G24" s="212" t="s">
        <v>198</v>
      </c>
      <c r="H24" s="678">
        <f>+F12</f>
        <v>0.2</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0.2</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0.2</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0.2</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59999389629810485"/>
    <pageSetUpPr fitToPage="1"/>
  </sheetPr>
  <dimension ref="B1:BJ76"/>
  <sheetViews>
    <sheetView showGridLines="0" topLeftCell="A13" zoomScale="80" zoomScaleNormal="80" workbookViewId="0">
      <selection activeCell="AZ16" sqref="AZ1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0.5</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0.2</v>
      </c>
      <c r="E24" s="700"/>
      <c r="F24" s="700"/>
      <c r="G24" s="212" t="s">
        <v>198</v>
      </c>
      <c r="H24" s="678">
        <f>+F12</f>
        <v>0.5</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0.5</v>
      </c>
      <c r="Q27" s="683"/>
      <c r="R27" s="683"/>
      <c r="S27" s="683"/>
      <c r="T27" s="54" t="s">
        <v>38</v>
      </c>
      <c r="U27" s="74"/>
      <c r="V27" s="74"/>
      <c r="Y27" s="72" t="s">
        <v>39</v>
      </c>
      <c r="Z27" s="75"/>
      <c r="AH27" s="63"/>
      <c r="AI27" s="63"/>
      <c r="AJ27" s="63"/>
      <c r="AK27" s="63"/>
      <c r="AL27" s="646">
        <f>+AH18+P27</f>
        <v>0.5</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0.2</v>
      </c>
      <c r="E29" s="700"/>
      <c r="F29" s="700"/>
      <c r="G29" s="212" t="s">
        <v>198</v>
      </c>
      <c r="H29" s="678">
        <f>+AL27</f>
        <v>0.5</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0.5</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0.2</v>
      </c>
      <c r="E31" s="700"/>
      <c r="F31" s="700"/>
      <c r="G31" s="212" t="s">
        <v>198</v>
      </c>
      <c r="H31" s="678">
        <f>+AS24</f>
        <v>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59999389629810485"/>
    <pageSetUpPr fitToPage="1"/>
  </sheetPr>
  <dimension ref="B1:BJ76"/>
  <sheetViews>
    <sheetView showGridLines="0" topLeftCell="A16" zoomScale="80" zoomScaleNormal="80" workbookViewId="0">
      <selection activeCell="AT11" sqref="AT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5755.7</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7200</v>
      </c>
      <c r="E24" s="700"/>
      <c r="F24" s="700"/>
      <c r="G24" s="212" t="s">
        <v>198</v>
      </c>
      <c r="H24" s="678">
        <f>+F12</f>
        <v>5755.7</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5755.7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5755.7</v>
      </c>
      <c r="Q27" s="683"/>
      <c r="R27" s="683"/>
      <c r="S27" s="683"/>
      <c r="T27" s="54" t="s">
        <v>38</v>
      </c>
      <c r="U27" s="74"/>
      <c r="V27" s="74"/>
      <c r="Y27" s="72" t="s">
        <v>39</v>
      </c>
      <c r="Z27" s="75"/>
      <c r="AH27" s="63"/>
      <c r="AI27" s="63"/>
      <c r="AJ27" s="63"/>
      <c r="AK27" s="63"/>
      <c r="AL27" s="646">
        <f>+AH18+P27</f>
        <v>5755.7</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5755.7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7200</v>
      </c>
      <c r="E29" s="700"/>
      <c r="F29" s="700"/>
      <c r="G29" s="212" t="s">
        <v>198</v>
      </c>
      <c r="H29" s="678">
        <f>+AL27</f>
        <v>5755.7</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5755.7</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7200</v>
      </c>
      <c r="E31" s="700"/>
      <c r="F31" s="700"/>
      <c r="G31" s="212" t="s">
        <v>198</v>
      </c>
      <c r="H31" s="678">
        <f>+AS24</f>
        <v>5755.7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5" tint="0.59999389629810485"/>
    <pageSetUpPr fitToPage="1"/>
  </sheetPr>
  <dimension ref="B1:BJ76"/>
  <sheetViews>
    <sheetView showGridLines="0" topLeftCell="A16" zoomScale="80" zoomScaleNormal="80" workbookViewId="0">
      <selection activeCell="AT10" sqref="AT1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株式会社関電工　南関東・東海営業本部　神奈川支店　神奈川工務所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38.1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12</v>
      </c>
      <c r="E24" s="700"/>
      <c r="F24" s="700"/>
      <c r="G24" s="212" t="s">
        <v>198</v>
      </c>
      <c r="H24" s="678">
        <f>+F12</f>
        <v>38.1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38.1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38.1</v>
      </c>
      <c r="Q27" s="683"/>
      <c r="R27" s="683"/>
      <c r="S27" s="683"/>
      <c r="T27" s="54" t="s">
        <v>38</v>
      </c>
      <c r="U27" s="74"/>
      <c r="V27" s="74"/>
      <c r="Y27" s="72" t="s">
        <v>39</v>
      </c>
      <c r="Z27" s="75"/>
      <c r="AH27" s="63"/>
      <c r="AI27" s="63"/>
      <c r="AJ27" s="63"/>
      <c r="AK27" s="63"/>
      <c r="AL27" s="646">
        <f>+AH18+P27</f>
        <v>38.1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38.1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v>
      </c>
      <c r="E29" s="700"/>
      <c r="F29" s="700"/>
      <c r="G29" s="212" t="s">
        <v>198</v>
      </c>
      <c r="H29" s="678">
        <f>+AL27</f>
        <v>38.1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38.1</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12</v>
      </c>
      <c r="E31" s="700"/>
      <c r="F31" s="700"/>
      <c r="G31" s="212" t="s">
        <v>198</v>
      </c>
      <c r="H31" s="678">
        <f>+AS24</f>
        <v>38.1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株式会社関電工　南関東・東海営業本部　神奈川支店　神奈川工務所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270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15</v>
      </c>
      <c r="M9" s="393">
        <f>IF(OR(ｷ.紙くず!D24&gt;0,ｷ.紙くず!D24&lt;0),ｷ.紙くず!D24,IF(M$19&gt;0,"0",0))</f>
        <v>0</v>
      </c>
      <c r="N9" s="393" t="str">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0.2</v>
      </c>
      <c r="T9" s="393">
        <f>IF(OR(ｾ.ｶﾞﾗｽ･ｺﾝｸﾘ･陶磁器くず!D24&gt;0,ｾ.ｶﾞﾗｽ･ｺﾝｸﾘ･陶磁器くず!D24&lt;0),ｾ.ｶﾞﾗｽ･ｺﾝｸﾘ･陶磁器くず!D24,IF(T$19&gt;0,"0",0))</f>
        <v>0.2</v>
      </c>
      <c r="U9" s="393">
        <f>IF(OR(ｿ.鉱さい!D24&gt;0,ｿ.鉱さい!D24&lt;0),ｿ.鉱さい!D24,IF(U$19&gt;0,"0",0))</f>
        <v>0</v>
      </c>
      <c r="V9" s="393">
        <f>IF(OR(ﾀ.がれき類!D24&gt;0,ﾀ.がれき類!D24&lt;0),ﾀ.がれき類!D24,IF(V$19&gt;0,"0",0))</f>
        <v>7200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12</v>
      </c>
      <c r="AA9" s="395">
        <f>IF(SUM(G9:Z9)&gt;0,SUM(G9:Z9),IF(AA$19&gt;0,"0",0))</f>
        <v>7497.4</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270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15</v>
      </c>
      <c r="M14" s="399">
        <f>IF(OR(ｷ.紙くず!D29&gt;0,ｷ.紙くず!D29&lt;0),ｷ.紙くず!D29,IF(M$19&gt;0,"0",0))</f>
        <v>0</v>
      </c>
      <c r="N14" s="399" t="str">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0.2</v>
      </c>
      <c r="T14" s="399">
        <f>IF(OR(ｾ.ｶﾞﾗｽ･ｺﾝｸﾘ･陶磁器くず!D29&gt;0,ｾ.ｶﾞﾗｽ･ｺﾝｸﾘ･陶磁器くず!D29&lt;0),ｾ.ｶﾞﾗｽ･ｺﾝｸﾘ･陶磁器くず!D29,IF(T$19&gt;0,"0",0))</f>
        <v>0.2</v>
      </c>
      <c r="U14" s="399">
        <f>IF(OR(ｿ.鉱さい!D29&gt;0,ｿ.鉱さい!D29&lt;0),ｿ.鉱さい!D29,IF(U$19&gt;0,"0",0))</f>
        <v>0</v>
      </c>
      <c r="V14" s="399">
        <f>IF(OR(ﾀ.がれき類!D29&gt;0,ﾀ.がれき類!D29&lt;0),ﾀ.がれき類!D29,IF(V$19&gt;0,"0",0))</f>
        <v>7200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12</v>
      </c>
      <c r="AA14" s="401">
        <f t="shared" si="0"/>
        <v>7497.4</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270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15</v>
      </c>
      <c r="M16" s="399">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0.2</v>
      </c>
      <c r="T16" s="399">
        <f>IF(OR(ｾ.ｶﾞﾗｽ･ｺﾝｸﾘ･陶磁器くず!D31&gt;0,ｾ.ｶﾞﾗｽ･ｺﾝｸﾘ･陶磁器くず!D31&lt;0),ｾ.ｶﾞﾗｽ･ｺﾝｸﾘ･陶磁器くず!D31,IF(T$19&gt;0,"0",0))</f>
        <v>0.2</v>
      </c>
      <c r="U16" s="399">
        <f>IF(OR(ｿ.鉱さい!D31&gt;0,ｿ.鉱さい!D31&lt;0),ｿ.鉱さい!D31,IF(U$19&gt;0,"0",0))</f>
        <v>0</v>
      </c>
      <c r="V16" s="399">
        <f>IF(OR(ﾀ.がれき類!D31&gt;0,ﾀ.がれき類!D31&lt;0),ﾀ.がれき類!D31,IF(V$19&gt;0,"0",0))</f>
        <v>7200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12</v>
      </c>
      <c r="AA16" s="401">
        <f t="shared" si="0"/>
        <v>7497.4</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148.1</v>
      </c>
      <c r="I19" s="405">
        <f t="shared" si="1"/>
        <v>0</v>
      </c>
      <c r="J19" s="405">
        <f t="shared" si="1"/>
        <v>0</v>
      </c>
      <c r="K19" s="405">
        <f t="shared" si="1"/>
        <v>0</v>
      </c>
      <c r="L19" s="405">
        <f t="shared" si="1"/>
        <v>11.6</v>
      </c>
      <c r="M19" s="405">
        <f t="shared" si="1"/>
        <v>0</v>
      </c>
      <c r="N19" s="405">
        <f t="shared" si="1"/>
        <v>6.6</v>
      </c>
      <c r="O19" s="405">
        <f t="shared" si="1"/>
        <v>0</v>
      </c>
      <c r="P19" s="405">
        <f t="shared" si="1"/>
        <v>0</v>
      </c>
      <c r="Q19" s="405">
        <f t="shared" si="1"/>
        <v>0</v>
      </c>
      <c r="R19" s="405">
        <f t="shared" si="1"/>
        <v>0</v>
      </c>
      <c r="S19" s="405">
        <f t="shared" si="1"/>
        <v>0.2</v>
      </c>
      <c r="T19" s="405">
        <f t="shared" si="1"/>
        <v>0.5</v>
      </c>
      <c r="U19" s="405">
        <f t="shared" si="1"/>
        <v>0</v>
      </c>
      <c r="V19" s="405">
        <f t="shared" si="1"/>
        <v>5755.7</v>
      </c>
      <c r="W19" s="405">
        <f t="shared" si="1"/>
        <v>0</v>
      </c>
      <c r="X19" s="405">
        <f t="shared" si="1"/>
        <v>0</v>
      </c>
      <c r="Y19" s="405">
        <f t="shared" si="1"/>
        <v>0</v>
      </c>
      <c r="Z19" s="406">
        <f t="shared" si="1"/>
        <v>38.1</v>
      </c>
      <c r="AA19" s="407">
        <f t="shared" ref="AA19:AA25" si="2">SUM(G19:Z19)</f>
        <v>5960.8</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148.1</v>
      </c>
      <c r="I37" s="441">
        <f t="shared" si="8"/>
        <v>0</v>
      </c>
      <c r="J37" s="441">
        <f t="shared" si="8"/>
        <v>0</v>
      </c>
      <c r="K37" s="441">
        <f t="shared" si="8"/>
        <v>0</v>
      </c>
      <c r="L37" s="441">
        <f t="shared" si="8"/>
        <v>11.6</v>
      </c>
      <c r="M37" s="441">
        <f t="shared" si="8"/>
        <v>0</v>
      </c>
      <c r="N37" s="441">
        <f t="shared" si="8"/>
        <v>6.6</v>
      </c>
      <c r="O37" s="441">
        <f t="shared" si="8"/>
        <v>0</v>
      </c>
      <c r="P37" s="441">
        <f t="shared" si="8"/>
        <v>0</v>
      </c>
      <c r="Q37" s="441">
        <f t="shared" si="8"/>
        <v>0</v>
      </c>
      <c r="R37" s="441">
        <f t="shared" si="8"/>
        <v>0</v>
      </c>
      <c r="S37" s="441">
        <f t="shared" si="8"/>
        <v>0.2</v>
      </c>
      <c r="T37" s="441">
        <f t="shared" si="8"/>
        <v>0.5</v>
      </c>
      <c r="U37" s="441">
        <f t="shared" si="8"/>
        <v>0</v>
      </c>
      <c r="V37" s="441">
        <f t="shared" si="8"/>
        <v>5755.7</v>
      </c>
      <c r="W37" s="441">
        <f t="shared" si="8"/>
        <v>0</v>
      </c>
      <c r="X37" s="441">
        <f t="shared" si="8"/>
        <v>0</v>
      </c>
      <c r="Y37" s="441">
        <f t="shared" si="8"/>
        <v>0</v>
      </c>
      <c r="Z37" s="442">
        <f t="shared" si="8"/>
        <v>38.1</v>
      </c>
      <c r="AA37" s="443">
        <f t="shared" si="4"/>
        <v>5960.8</v>
      </c>
    </row>
    <row r="38" spans="2:27" ht="24" customHeight="1" x14ac:dyDescent="0.15">
      <c r="B38" s="182"/>
      <c r="C38" s="752"/>
      <c r="D38" s="225"/>
      <c r="E38" s="223" t="s">
        <v>262</v>
      </c>
      <c r="F38" s="469"/>
      <c r="G38" s="432">
        <f t="shared" ref="G38:Z38" si="9">SUM(G39:G41)</f>
        <v>0</v>
      </c>
      <c r="H38" s="432">
        <f t="shared" si="9"/>
        <v>148.1</v>
      </c>
      <c r="I38" s="432">
        <f t="shared" si="9"/>
        <v>0</v>
      </c>
      <c r="J38" s="432">
        <f t="shared" si="9"/>
        <v>0</v>
      </c>
      <c r="K38" s="432">
        <f t="shared" si="9"/>
        <v>0</v>
      </c>
      <c r="L38" s="432">
        <f t="shared" si="9"/>
        <v>11.6</v>
      </c>
      <c r="M38" s="432">
        <f t="shared" si="9"/>
        <v>0</v>
      </c>
      <c r="N38" s="432">
        <f t="shared" si="9"/>
        <v>6.6</v>
      </c>
      <c r="O38" s="432">
        <f t="shared" si="9"/>
        <v>0</v>
      </c>
      <c r="P38" s="432">
        <f t="shared" si="9"/>
        <v>0</v>
      </c>
      <c r="Q38" s="432">
        <f t="shared" si="9"/>
        <v>0</v>
      </c>
      <c r="R38" s="432">
        <f t="shared" si="9"/>
        <v>0</v>
      </c>
      <c r="S38" s="432">
        <f t="shared" si="9"/>
        <v>0.2</v>
      </c>
      <c r="T38" s="432">
        <f t="shared" si="9"/>
        <v>0.5</v>
      </c>
      <c r="U38" s="432">
        <f t="shared" si="9"/>
        <v>0</v>
      </c>
      <c r="V38" s="432">
        <f t="shared" si="9"/>
        <v>5755.7</v>
      </c>
      <c r="W38" s="432">
        <f t="shared" si="9"/>
        <v>0</v>
      </c>
      <c r="X38" s="432">
        <f t="shared" si="9"/>
        <v>0</v>
      </c>
      <c r="Y38" s="432">
        <f t="shared" si="9"/>
        <v>0</v>
      </c>
      <c r="Z38" s="433">
        <f t="shared" si="9"/>
        <v>38.1</v>
      </c>
      <c r="AA38" s="434">
        <f t="shared" si="4"/>
        <v>5960.8</v>
      </c>
    </row>
    <row r="39" spans="2:27" ht="24" customHeight="1" x14ac:dyDescent="0.15">
      <c r="B39" s="182"/>
      <c r="C39" s="752"/>
      <c r="D39" s="226"/>
      <c r="E39" s="221"/>
      <c r="F39" s="219" t="s">
        <v>235</v>
      </c>
      <c r="G39" s="435">
        <f>+ｱ.燃え殻!$AA$28</f>
        <v>0</v>
      </c>
      <c r="H39" s="435">
        <f>+ｲ.汚泥!$AA$28</f>
        <v>148.1</v>
      </c>
      <c r="I39" s="435">
        <f>+ｳ.廃油!$AA$28</f>
        <v>0</v>
      </c>
      <c r="J39" s="435">
        <f>+ｴ.廃酸!$AA$28</f>
        <v>0</v>
      </c>
      <c r="K39" s="435">
        <f>+ｵ.廃ｱﾙｶﾘ!$AA$28</f>
        <v>0</v>
      </c>
      <c r="L39" s="435">
        <f>+ｶ.廃ﾌﾟﾗ類!$AA$28</f>
        <v>11.6</v>
      </c>
      <c r="M39" s="435">
        <f>+ｷ.紙くず!$AA$28</f>
        <v>0</v>
      </c>
      <c r="N39" s="435">
        <f>+ｸ.木くず!$AA$28</f>
        <v>6.6</v>
      </c>
      <c r="O39" s="435">
        <f>+ｹ.繊維くず!$AA$28</f>
        <v>0</v>
      </c>
      <c r="P39" s="435">
        <f>+ｺ.動植物性残さ!$AA$28</f>
        <v>0</v>
      </c>
      <c r="Q39" s="435">
        <f>+ｻ.動物系固形不要物!$AA$28</f>
        <v>0</v>
      </c>
      <c r="R39" s="435">
        <f>+ｼ.ｺﾞﾑくず!$AA$28</f>
        <v>0</v>
      </c>
      <c r="S39" s="435">
        <f>+ｽ.金属くず!$AA$28</f>
        <v>0.2</v>
      </c>
      <c r="T39" s="435">
        <f>+ｾ.ｶﾞﾗｽ･ｺﾝｸﾘ･陶磁器くず!$AA$28</f>
        <v>0.5</v>
      </c>
      <c r="U39" s="435">
        <f>+ｿ.鉱さい!$AA$28</f>
        <v>0</v>
      </c>
      <c r="V39" s="435">
        <f>+ﾀ.がれき類!$AA$28</f>
        <v>5755.7</v>
      </c>
      <c r="W39" s="435">
        <f>+ﾁ.動物のふん尿!$AA$28</f>
        <v>0</v>
      </c>
      <c r="X39" s="435">
        <f>+ﾂ.動物の死体!$AA$28</f>
        <v>0</v>
      </c>
      <c r="Y39" s="435">
        <f>+ﾃ.ばいじん!$AA$28</f>
        <v>0</v>
      </c>
      <c r="Z39" s="436">
        <f>+ﾄ.混合廃棄物その他!$AA$28</f>
        <v>38.1</v>
      </c>
      <c r="AA39" s="437">
        <f t="shared" si="4"/>
        <v>5960.8</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148.1</v>
      </c>
      <c r="I43" s="444">
        <f>+ｳ.廃油!$AL$27</f>
        <v>0</v>
      </c>
      <c r="J43" s="444">
        <f>+ｴ.廃酸!$AL$27</f>
        <v>0</v>
      </c>
      <c r="K43" s="444">
        <f>+ｵ.廃ｱﾙｶﾘ!$AL$27</f>
        <v>0</v>
      </c>
      <c r="L43" s="444">
        <f>+ｶ.廃ﾌﾟﾗ類!$AL$27</f>
        <v>11.6</v>
      </c>
      <c r="M43" s="444">
        <f>+ｷ.紙くず!$AL$27</f>
        <v>0</v>
      </c>
      <c r="N43" s="444">
        <f>+ｸ.木くず!$AL$27</f>
        <v>6.6</v>
      </c>
      <c r="O43" s="444">
        <f>+ｹ.繊維くず!$AL$27</f>
        <v>0</v>
      </c>
      <c r="P43" s="444">
        <f>+ｺ.動植物性残さ!$AL$27</f>
        <v>0</v>
      </c>
      <c r="Q43" s="444">
        <f>+ｻ.動物系固形不要物!$AL$27</f>
        <v>0</v>
      </c>
      <c r="R43" s="444">
        <f>+ｼ.ｺﾞﾑくず!$AL$27</f>
        <v>0</v>
      </c>
      <c r="S43" s="444">
        <f>+ｽ.金属くず!$AL$27</f>
        <v>0.2</v>
      </c>
      <c r="T43" s="444">
        <f>+ｾ.ｶﾞﾗｽ･ｺﾝｸﾘ･陶磁器くず!$AL$27</f>
        <v>0.5</v>
      </c>
      <c r="U43" s="444">
        <f>+ｿ.鉱さい!$AL$27</f>
        <v>0</v>
      </c>
      <c r="V43" s="444">
        <f>+ﾀ.がれき類!$AL$27</f>
        <v>5755.7</v>
      </c>
      <c r="W43" s="444">
        <f>+ﾁ.動物のふん尿!$AL$27</f>
        <v>0</v>
      </c>
      <c r="X43" s="444">
        <f>+ﾂ.動物の死体!$AL$27</f>
        <v>0</v>
      </c>
      <c r="Y43" s="444">
        <f>+ﾃ.ばいじん!$AL$27</f>
        <v>0</v>
      </c>
      <c r="Z43" s="445">
        <f>+ﾄ.混合廃棄物その他!$AL$27</f>
        <v>38.1</v>
      </c>
      <c r="AA43" s="446">
        <f t="shared" si="4"/>
        <v>5960.8</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148.1</v>
      </c>
      <c r="I45" s="450">
        <f>+ｳ.廃油!$AS$24</f>
        <v>0</v>
      </c>
      <c r="J45" s="450">
        <f>+ｴ.廃酸!$AS$24</f>
        <v>0</v>
      </c>
      <c r="K45" s="450">
        <f>+ｵ.廃ｱﾙｶﾘ!$AS$24</f>
        <v>0</v>
      </c>
      <c r="L45" s="450">
        <f>+ｶ.廃ﾌﾟﾗ類!$AS$24</f>
        <v>11.6</v>
      </c>
      <c r="M45" s="450">
        <f>+ｷ.紙くず!$AS$24</f>
        <v>0</v>
      </c>
      <c r="N45" s="450">
        <f>+ｸ.木くず!$AS$24</f>
        <v>6.6</v>
      </c>
      <c r="O45" s="450">
        <f>+ｹ.繊維くず!$AS$24</f>
        <v>0</v>
      </c>
      <c r="P45" s="450">
        <f>+ｺ.動植物性残さ!$AS$24</f>
        <v>0</v>
      </c>
      <c r="Q45" s="450">
        <f>+ｻ.動物系固形不要物!$AS$24</f>
        <v>0</v>
      </c>
      <c r="R45" s="450">
        <f>+ｼ.ｺﾞﾑくず!$AS$24</f>
        <v>0</v>
      </c>
      <c r="S45" s="450">
        <f>+ｽ.金属くず!$AS$24</f>
        <v>0.2</v>
      </c>
      <c r="T45" s="450">
        <f>+ｾ.ｶﾞﾗｽ･ｺﾝｸﾘ･陶磁器くず!$AS$24</f>
        <v>0.5</v>
      </c>
      <c r="U45" s="450">
        <f>+ｿ.鉱さい!$AS$24</f>
        <v>0</v>
      </c>
      <c r="V45" s="450">
        <f>+ﾀ.がれき類!$AS$24</f>
        <v>5755.7</v>
      </c>
      <c r="W45" s="450">
        <f>+ﾁ.動物のふん尿!$AS$24</f>
        <v>0</v>
      </c>
      <c r="X45" s="450">
        <f>+ﾂ.動物の死体!$AS$24</f>
        <v>0</v>
      </c>
      <c r="Y45" s="450">
        <f>+ﾃ.ばいじん!$AS$24</f>
        <v>0</v>
      </c>
      <c r="Z45" s="451">
        <f>+ﾄ.混合廃棄物その他!$AS$24</f>
        <v>38.1</v>
      </c>
      <c r="AA45" s="452">
        <f t="shared" si="4"/>
        <v>5960.8</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418.1</v>
      </c>
      <c r="I55" s="506">
        <f t="shared" si="10"/>
        <v>0</v>
      </c>
      <c r="J55" s="506">
        <f t="shared" si="10"/>
        <v>0</v>
      </c>
      <c r="K55" s="506">
        <f t="shared" si="10"/>
        <v>0</v>
      </c>
      <c r="L55" s="506">
        <f t="shared" si="10"/>
        <v>26.6</v>
      </c>
      <c r="M55" s="506">
        <f t="shared" si="10"/>
        <v>0</v>
      </c>
      <c r="N55" s="506">
        <f t="shared" si="10"/>
        <v>6.6</v>
      </c>
      <c r="O55" s="506">
        <f t="shared" si="10"/>
        <v>0</v>
      </c>
      <c r="P55" s="506">
        <f t="shared" si="10"/>
        <v>0</v>
      </c>
      <c r="Q55" s="506">
        <f t="shared" si="10"/>
        <v>0</v>
      </c>
      <c r="R55" s="506">
        <f t="shared" si="10"/>
        <v>0</v>
      </c>
      <c r="S55" s="506">
        <f t="shared" si="10"/>
        <v>0.4</v>
      </c>
      <c r="T55" s="506">
        <f t="shared" si="10"/>
        <v>0.7</v>
      </c>
      <c r="U55" s="506">
        <f t="shared" si="10"/>
        <v>0</v>
      </c>
      <c r="V55" s="506">
        <f t="shared" si="10"/>
        <v>12955.7</v>
      </c>
      <c r="W55" s="506">
        <f t="shared" si="10"/>
        <v>0</v>
      </c>
      <c r="X55" s="506">
        <f t="shared" si="10"/>
        <v>0</v>
      </c>
      <c r="Y55" s="506">
        <f t="shared" si="10"/>
        <v>0</v>
      </c>
      <c r="Z55" s="506">
        <f t="shared" si="10"/>
        <v>50.1</v>
      </c>
      <c r="AA55" s="507">
        <f>+AA9+AA19+AA20</f>
        <v>13458.2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6 月 18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神奈川県横浜市港北区樽町3-7-25</v>
      </c>
      <c r="K16" s="806"/>
      <c r="L16" s="807"/>
      <c r="M16" s="807"/>
      <c r="N16" s="807"/>
      <c r="O16" s="808"/>
    </row>
    <row r="17" spans="1:48" ht="26.25" customHeight="1" x14ac:dyDescent="0.15">
      <c r="C17" s="249"/>
      <c r="D17" s="250"/>
      <c r="E17" s="250"/>
      <c r="F17" s="250"/>
      <c r="G17" s="250"/>
      <c r="H17" s="254" t="s">
        <v>7</v>
      </c>
      <c r="I17" s="254"/>
      <c r="J17" s="806" t="str">
        <f>+表紙!J40</f>
        <v>株式会社関電工　南関東・東海営業本部
神奈川支店　神奈川工務所長　安藤圭介</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045-532-1720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株式会社関電工　南関東・東海営業本部　神奈川支店　神奈川工務所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2867</v>
      </c>
      <c r="N25" s="859"/>
      <c r="O25" s="860"/>
    </row>
    <row r="26" spans="1:48" ht="18" customHeight="1" x14ac:dyDescent="0.15">
      <c r="C26" s="839" t="s">
        <v>11</v>
      </c>
      <c r="D26" s="840"/>
      <c r="E26" s="841"/>
      <c r="F26" s="833" t="str">
        <f>+表紙!F49</f>
        <v>神奈川県横浜市港北区樽町3-7-25</v>
      </c>
      <c r="G26" s="834"/>
      <c r="H26" s="834"/>
      <c r="I26" s="834"/>
      <c r="J26" s="834"/>
      <c r="K26" s="834"/>
      <c r="L26" s="139" t="s">
        <v>172</v>
      </c>
      <c r="M26" s="259"/>
      <c r="N26" s="837" t="str">
        <f>IF(+表紙!N49="","",+表紙!N49)</f>
        <v>045-532-1720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設備工事業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4158</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64</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7497.4</v>
      </c>
      <c r="I40" s="293" t="s">
        <v>4</v>
      </c>
      <c r="J40" s="542" t="s">
        <v>324</v>
      </c>
      <c r="K40" s="543"/>
      <c r="L40" s="544"/>
      <c r="M40" s="865">
        <f>+表紙!M63</f>
        <v>7497.4</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7497.4</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2024-06-27T07:50:27Z</dcterms:created>
  <dcterms:modified xsi:type="dcterms:W3CDTF">2024-09-09T01:55:32Z</dcterms:modified>
</cp:coreProperties>
</file>